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10" activeTab="1"/>
  </bookViews>
  <sheets>
    <sheet name="22 - pomor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Print_Area" localSheetId="0">'22 - pomorskie'!$A$1:$O$36</definedName>
    <definedName name="_xlnm.Print_Area" localSheetId="2">'gm podst'!$A$1:$X$118</definedName>
    <definedName name="_xlnm.Print_Area" localSheetId="4">'gm rez'!$A$1:$X$48</definedName>
    <definedName name="_xlnm.Print_Area" localSheetId="1">'pow podst'!$A$1:$W$41</definedName>
    <definedName name="_xlnm.Print_Area" localSheetId="3">'pow rez'!$A$1:$W$16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fullCalcOnLoad="1"/>
</workbook>
</file>

<file path=xl/sharedStrings.xml><?xml version="1.0" encoding="utf-8"?>
<sst xmlns="http://schemas.openxmlformats.org/spreadsheetml/2006/main" count="1607" uniqueCount="734">
  <si>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</si>
  <si>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</si>
  <si>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</si>
  <si>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</si>
  <si>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</si>
  <si>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</si>
  <si>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</si>
  <si>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</si>
  <si>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</si>
  <si>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</si>
  <si>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</si>
  <si>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</si>
  <si>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</si>
  <si>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</si>
  <si>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</si>
  <si>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</si>
  <si>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</si>
  <si>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</si>
  <si>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</si>
  <si>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</si>
  <si>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</si>
  <si>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</si>
  <si>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</si>
  <si>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</si>
  <si>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</si>
  <si>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</si>
  <si>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</si>
  <si>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</si>
  <si>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</si>
  <si>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</si>
  <si>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</si>
  <si>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</si>
  <si>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</si>
  <si>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</si>
  <si>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</si>
  <si>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</si>
  <si>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</si>
  <si>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</si>
  <si>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</si>
  <si>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</si>
  <si>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</si>
  <si>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</si>
  <si>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</si>
  <si>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</si>
  <si>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2201012</t>
  </si>
  <si>
    <t>Powiat bytowski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</si>
  <si>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</si>
  <si>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</si>
  <si>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</si>
  <si>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</si>
  <si>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</si>
  <si>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</si>
  <si>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</si>
  <si>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</si>
  <si>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</si>
  <si>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</si>
  <si>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Powiat chojnicki</t>
  </si>
  <si>
    <t>2202023</t>
  </si>
  <si>
    <t>2202032</t>
  </si>
  <si>
    <t>2202043</t>
  </si>
  <si>
    <t>2203011</t>
  </si>
  <si>
    <t>Powiat człuchowski</t>
  </si>
  <si>
    <t>2203023</t>
  </si>
  <si>
    <t>2203032</t>
  </si>
  <si>
    <t>2203043</t>
  </si>
  <si>
    <t>2203062</t>
  </si>
  <si>
    <t>2203072</t>
  </si>
  <si>
    <t>Powiat gdański</t>
  </si>
  <si>
    <t>2204022</t>
  </si>
  <si>
    <t>2204032</t>
  </si>
  <si>
    <t>2204042</t>
  </si>
  <si>
    <t>2204082</t>
  </si>
  <si>
    <t>2205012</t>
  </si>
  <si>
    <t>Powiat kartuski</t>
  </si>
  <si>
    <t>2205023</t>
  </si>
  <si>
    <t>2205032</t>
  </si>
  <si>
    <t>2205042</t>
  </si>
  <si>
    <t>2205052</t>
  </si>
  <si>
    <t>2205062</t>
  </si>
  <si>
    <t>2205083</t>
  </si>
  <si>
    <t>2206011</t>
  </si>
  <si>
    <t>Powiat kościerski</t>
  </si>
  <si>
    <t>2206032</t>
  </si>
  <si>
    <t>2206042</t>
  </si>
  <si>
    <t>2206052</t>
  </si>
  <si>
    <t>2206062</t>
  </si>
  <si>
    <t>2206072</t>
  </si>
  <si>
    <t>2206082</t>
  </si>
  <si>
    <t>Powiat kwidzyński</t>
  </si>
  <si>
    <t>2207022</t>
  </si>
  <si>
    <t>2207032</t>
  </si>
  <si>
    <t>2207043</t>
  </si>
  <si>
    <t>2208011</t>
  </si>
  <si>
    <t>Powiat lęborski</t>
  </si>
  <si>
    <t>2208021</t>
  </si>
  <si>
    <t>2208032</t>
  </si>
  <si>
    <t>2208042</t>
  </si>
  <si>
    <t>2209011</t>
  </si>
  <si>
    <t>Powiat malborski</t>
  </si>
  <si>
    <t>2209042</t>
  </si>
  <si>
    <t>2209073</t>
  </si>
  <si>
    <t>2209082</t>
  </si>
  <si>
    <t>2210011</t>
  </si>
  <si>
    <t>Powiat nowodworski</t>
  </si>
  <si>
    <t>2210023</t>
  </si>
  <si>
    <t>2210032</t>
  </si>
  <si>
    <t>2210042</t>
  </si>
  <si>
    <t>2210052</t>
  </si>
  <si>
    <t>Powiat pucki</t>
  </si>
  <si>
    <t>2211031</t>
  </si>
  <si>
    <t>2211043</t>
  </si>
  <si>
    <t>2211052</t>
  </si>
  <si>
    <t>2211062</t>
  </si>
  <si>
    <t>2211072</t>
  </si>
  <si>
    <t>Powiat słupski</t>
  </si>
  <si>
    <t>2212062</t>
  </si>
  <si>
    <t>2212082</t>
  </si>
  <si>
    <t>2212092</t>
  </si>
  <si>
    <t>2212102</t>
  </si>
  <si>
    <t>Powiat starogardzki</t>
  </si>
  <si>
    <t>2213021</t>
  </si>
  <si>
    <t>2213031</t>
  </si>
  <si>
    <t>2213042</t>
  </si>
  <si>
    <t>2213062</t>
  </si>
  <si>
    <t>2213082</t>
  </si>
  <si>
    <t>2213093</t>
  </si>
  <si>
    <t>2213102</t>
  </si>
  <si>
    <t>2213112</t>
  </si>
  <si>
    <t>2213122</t>
  </si>
  <si>
    <t>2214011</t>
  </si>
  <si>
    <t>Powiat tczewski</t>
  </si>
  <si>
    <t>2214023</t>
  </si>
  <si>
    <t>2214032</t>
  </si>
  <si>
    <t>2214052</t>
  </si>
  <si>
    <t>2214062</t>
  </si>
  <si>
    <t>Powiat wejherowski</t>
  </si>
  <si>
    <t>2215031</t>
  </si>
  <si>
    <t>2215062</t>
  </si>
  <si>
    <t>2215082</t>
  </si>
  <si>
    <t>2215102</t>
  </si>
  <si>
    <t>Powiat sztumski</t>
  </si>
  <si>
    <t>2216022</t>
  </si>
  <si>
    <t>2216032</t>
  </si>
  <si>
    <t>2216042</t>
  </si>
  <si>
    <t>2201000</t>
  </si>
  <si>
    <t>2202000</t>
  </si>
  <si>
    <t>2203000</t>
  </si>
  <si>
    <t>2204000</t>
  </si>
  <si>
    <t>2205000</t>
  </si>
  <si>
    <t>2206000</t>
  </si>
  <si>
    <t>2207000</t>
  </si>
  <si>
    <t>2208000</t>
  </si>
  <si>
    <t>2209000</t>
  </si>
  <si>
    <t>2210000</t>
  </si>
  <si>
    <t>2211000</t>
  </si>
  <si>
    <t>2212000</t>
  </si>
  <si>
    <t>2213000</t>
  </si>
  <si>
    <t>2214000</t>
  </si>
  <si>
    <t>2215000</t>
  </si>
  <si>
    <t>2216000</t>
  </si>
  <si>
    <t>K</t>
  </si>
  <si>
    <t>P</t>
  </si>
  <si>
    <t>R</t>
  </si>
  <si>
    <t>B</t>
  </si>
  <si>
    <t>Gmina Miejska Chojnice</t>
  </si>
  <si>
    <t>Gmina Przodkowo</t>
  </si>
  <si>
    <t>Gmina Krokowa</t>
  </si>
  <si>
    <t>Gmina Smętowo Graniczne</t>
  </si>
  <si>
    <t>Gmina Czersk</t>
  </si>
  <si>
    <t xml:space="preserve">  WI-VII.805.552.2019 </t>
  </si>
  <si>
    <t xml:space="preserve">  WI-VII.805.472.2019</t>
  </si>
  <si>
    <t xml:space="preserve">  WI-VII.805.437.2019</t>
  </si>
  <si>
    <t xml:space="preserve">WI-VII.805.310.2019  </t>
  </si>
  <si>
    <t xml:space="preserve">  WI-VII.805.405.2019</t>
  </si>
  <si>
    <t xml:space="preserve">WI-VII.805.442.2019 </t>
  </si>
  <si>
    <t xml:space="preserve">  WI-VII.805.441.2019 </t>
  </si>
  <si>
    <t>WI-VII.805.471.2019</t>
  </si>
  <si>
    <t>WI-VII.805.429.2019</t>
  </si>
  <si>
    <t>Gmina Miasta Wejherowa</t>
  </si>
  <si>
    <t>Gmina Brusy</t>
  </si>
  <si>
    <t xml:space="preserve">Gmina Krokowa </t>
  </si>
  <si>
    <t>Budowa ulicy Necla (odcinek od ul. Chmielewskiego do ul. Patoka) i ulicy Gryfa Pomorskiego (odcinek od ul. Patoka do ul. Orzeszkowej) w Wejherowie</t>
  </si>
  <si>
    <t>Przebudowa ul. Gdańskiej w Chojnicach - od ul. Tucholskiej do wiaduktów nad linia kolejową</t>
  </si>
  <si>
    <t>Budowa ulic Osiedla Słonecznego w Brusach</t>
  </si>
  <si>
    <t xml:space="preserve">Remont drogi ulicy Ogrodowej w miejscowości Krokowa - gmina Krokowa </t>
  </si>
  <si>
    <t xml:space="preserve">Przebudowa dróg gminnych w miejscowościach Wierzchucino, Sławoszyno i Żarnowiec - gmina Krokowa </t>
  </si>
  <si>
    <t>Budowa nowego połączenia drogowego łączącego drogi powiatowe ul. Strzelecka - ul. Sucharskiego w Wejherowie</t>
  </si>
  <si>
    <t xml:space="preserve">Przebudowa i budowa ulicy Żarnowieckiej oraz przebudowa ulicy Szkolnej w miejscowości Krokowa </t>
  </si>
  <si>
    <t>06.2020-06.2023</t>
  </si>
  <si>
    <t>04.2020-11.2023</t>
  </si>
  <si>
    <t>04.2020-10.2023</t>
  </si>
  <si>
    <t xml:space="preserve">  WI-VII.805.423.2019</t>
  </si>
  <si>
    <t>Gmina Czarne</t>
  </si>
  <si>
    <t>Rozbudowa dróg gminnych : nr 232044G ul. Strzelecka, nr 232035G ul. Południowej, nr 232013G ul. Pomorskiej wraz z budową kanalizacji deszczowej oraz budową oświetlenia drogowego w m. Czarne</t>
  </si>
  <si>
    <t>RAZEM listy, z tego:</t>
  </si>
  <si>
    <t>RAZEM listy rezerwowe, z tego:</t>
  </si>
  <si>
    <r>
      <t xml:space="preserve">Województwo: </t>
    </r>
    <r>
      <rPr>
        <b/>
        <sz val="10"/>
        <color indexed="10"/>
        <rFont val="Times New Roman"/>
        <family val="1"/>
      </rPr>
      <t>Pomorskie</t>
    </r>
  </si>
  <si>
    <t>04.2020-10.2022</t>
  </si>
  <si>
    <t>04.2020-12.2023</t>
  </si>
  <si>
    <t>02.2020-10.2022</t>
  </si>
  <si>
    <t>02.2020-06.2024</t>
  </si>
  <si>
    <t>WI-VII.805.118.2020</t>
  </si>
  <si>
    <t>WI-VII.805.124.2020</t>
  </si>
  <si>
    <t>WI-VII.805.77.2020</t>
  </si>
  <si>
    <t>WI-VII.805.214.2020</t>
  </si>
  <si>
    <t>WI-VII.805.215.2020</t>
  </si>
  <si>
    <t>WI-VII.805.346.2020</t>
  </si>
  <si>
    <t>Zapewnienie spójności sieci dróg publicznych na terenie województwa pomorskiego poprzez połączenie powiatów bytowskiego i słupskiego remontowaną drogą powiatową nr 1201G na terenie gminy Borzytuchom</t>
  </si>
  <si>
    <t>Przebudowa drogi powiatowej nr 2548G DK nr 22-Stanisławka-DP nr 2550G</t>
  </si>
  <si>
    <t xml:space="preserve">Rozbudowa drogi powiatowej nr 1920G na odcinku Stężyca-Gołubie-Szymbark (Etap 1 Stężyca-Gołubie) </t>
  </si>
  <si>
    <t>Przebudowa drogi powiatowej nr 2402G w miejscowości Loryniec</t>
  </si>
  <si>
    <t>Remont dróg powiatowych nr 1519G, 1506G i 1504G na terenie Powiatu Puckiego</t>
  </si>
  <si>
    <t>04.2021-10.2023</t>
  </si>
  <si>
    <t xml:space="preserve">ZATWIERDZAM
</t>
  </si>
  <si>
    <t>Gmina Lipnica</t>
  </si>
  <si>
    <t>Gmina Sierakowice</t>
  </si>
  <si>
    <t>Gmina Nowa Wieś Lęborska</t>
  </si>
  <si>
    <t>Gmina Miasta Łeba</t>
  </si>
  <si>
    <t>Gmina Somonino</t>
  </si>
  <si>
    <t>Gmina Rzeczenica</t>
  </si>
  <si>
    <t>Przebudowa mostu w ciągu drogi nr 108027G w m. Dębki wraz z przebudową drogi ul. Leśnej w m. Łętowice</t>
  </si>
  <si>
    <t>Przebudowa dróg gminnych - ulicy Szlacheckiej w miejscowości Brzeżno Szlacheckie oraz ulicy Pogodnej, Spokojnej, Wygodnej w miejscowości Lipnica</t>
  </si>
  <si>
    <t>Budowa i rozbudowa dróg gminnych w miejscowościach Bącka Huta, Gowidlino, Paczewo, Pałubice, Puzdrowo, Sierakowice, Skrzeszewo, Szopa oraz Tuchlino w Gminie Sierakowice</t>
  </si>
  <si>
    <t>Przebudowa drogi gminnej wzdłuż ul. Mostowej prowadzącej do zabudowy jednorodzinnej w Nowej Wsi Lęborskiej</t>
  </si>
  <si>
    <t>Przebudowa drogi gminnej nr 168007G na odcinku Somonino - Wyczechowo oraz drogi gminnej nr 168003G na odcinku Wyczechowo -Trątkownica</t>
  </si>
  <si>
    <t>Remont drogi gminnej na odcinku Smętówko - Lalkowy w Gminie Smętowo Graniczne</t>
  </si>
  <si>
    <t>Przebudowa drogi gminnej nr 104049G ul. Wróblewskiego</t>
  </si>
  <si>
    <t>człuchowski</t>
  </si>
  <si>
    <t>bytowski</t>
  </si>
  <si>
    <t>pucki</t>
  </si>
  <si>
    <t>chojnicki</t>
  </si>
  <si>
    <t>kartuski</t>
  </si>
  <si>
    <t>lęborski</t>
  </si>
  <si>
    <t>wejherowski</t>
  </si>
  <si>
    <t>starogardzki</t>
  </si>
  <si>
    <t>WI-VII.805.273.2020</t>
  </si>
  <si>
    <t>WI-VII.805.74.2020</t>
  </si>
  <si>
    <t>WI-VII.805.322.2020</t>
  </si>
  <si>
    <t>WI-VII.805.274.2020</t>
  </si>
  <si>
    <t>WI-VII.805.188.2020</t>
  </si>
  <si>
    <t>WI-VII.805.100.2020</t>
  </si>
  <si>
    <t>WI-VII.805.249.2020</t>
  </si>
  <si>
    <t>WI-VII.805.172.2020</t>
  </si>
  <si>
    <t>WI-VII.805.36.2020</t>
  </si>
  <si>
    <t>WI-VII.805.231.2020</t>
  </si>
  <si>
    <t>06.2021-09.2022</t>
  </si>
  <si>
    <t>09.2021-10.2022</t>
  </si>
  <si>
    <t>08.2021-11.2022</t>
  </si>
  <si>
    <t>11.2021-12.2022</t>
  </si>
  <si>
    <t>06.2020-09.2022</t>
  </si>
  <si>
    <t>Lista zadań rekomendowanych do dofinansowania w ramach Rządowego Funduszu Rowoju Dróg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</si>
  <si>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na rok 2022</t>
    </r>
  </si>
  <si>
    <t>09.2021-05.2023</t>
  </si>
  <si>
    <t>07.2021-09.2023</t>
  </si>
  <si>
    <t>07.2021-08.2023</t>
  </si>
  <si>
    <t>07.2021-11.2022</t>
  </si>
  <si>
    <t>11.2021-11.2022</t>
  </si>
  <si>
    <t>08.2021-08.2022</t>
  </si>
  <si>
    <t>Przebudowa drogi powiatowej nr 2404G na odcinku od granicy gminy Karsin do miejscowości Wdzydze Tucholskie</t>
  </si>
  <si>
    <t>12.2020-06.2022</t>
  </si>
  <si>
    <t>07.2021-08.2022</t>
  </si>
  <si>
    <t>08.2021-09.2022</t>
  </si>
  <si>
    <t>WI-VII.805.347.2020</t>
  </si>
  <si>
    <t>WI-VII.805.227.2020</t>
  </si>
  <si>
    <t>Przebudowa dróg powiatowych nr 1440G w m. Leśniewo, nr 1523G w m. Lisewo, nr 1524G w m. Jeldzino, 1525G w m. Karlikowo oraz nr 1526G w m. Lubkowo w zakresie budowy chodników/poboczy</t>
  </si>
  <si>
    <t>Przebudowa drogi powiatowych nr 3119G, 3129G, 3162G, 3165G, 3129G, 3175G,  w wymiarze 3,329km w celu poprawy bezpieczeństwa i dostępności sieci drogowej Dolnego Powiśla</t>
  </si>
  <si>
    <t>12.2021-11.2022</t>
  </si>
  <si>
    <t>12.2021-11.2023</t>
  </si>
  <si>
    <t>Gmina Linia</t>
  </si>
  <si>
    <t>Gmina Ustka</t>
  </si>
  <si>
    <t>Gmina Kosakowo</t>
  </si>
  <si>
    <t>WI-VII.805.293.2020</t>
  </si>
  <si>
    <t>WI-VII.805.99.2020</t>
  </si>
  <si>
    <t>WI-VII.805.21.2020</t>
  </si>
  <si>
    <t>WI-VII.805.37.2020</t>
  </si>
  <si>
    <t>WI-VII.805.18.2020</t>
  </si>
  <si>
    <t>Przebudowa drogi gminnej nr 150019 g Lewino - Leobór</t>
  </si>
  <si>
    <t>słupski</t>
  </si>
  <si>
    <t>Przebudowa dróg wraz z odwodnieniem, oświetleniem i usunięciem kolizji z infrastrukturą energetyczną na osiedlu przewłoka i w miejscowości przewłoka finansowana z dotacji budżetu państwa w ramach funduszu dróg samorządowych</t>
  </si>
  <si>
    <t>Przebudowa drogi gminnej Nr 104059G ul. Powstańców Warszawy w Łebie</t>
  </si>
  <si>
    <t xml:space="preserve">Przebudowa drogi gminnej Nr 104061G ul. Turystyczna w Łebie </t>
  </si>
  <si>
    <t xml:space="preserve">Przebudowa drogi gminnej nr 224271G Czersk – Klaskawa – Mosna na odcinkach Złotowo – Będźmierowice oraz Klaskawa - Mosna </t>
  </si>
  <si>
    <t>12.2021-06.2023</t>
  </si>
  <si>
    <t>12.2021-10.2022</t>
  </si>
  <si>
    <t>12.2021-02.2023</t>
  </si>
  <si>
    <t xml:space="preserve">  WI-VII.805.473.2019</t>
  </si>
  <si>
    <t>Gmina Kobylnica</t>
  </si>
  <si>
    <t xml:space="preserve">słupski </t>
  </si>
  <si>
    <t>09.2020-04.2022</t>
  </si>
  <si>
    <t>WI-VII.805.509.2021</t>
  </si>
  <si>
    <t>WI-VII.805.476.2021</t>
  </si>
  <si>
    <t>WI-VII.805.499.2021</t>
  </si>
  <si>
    <t>WI-VII.805.501.2021</t>
  </si>
  <si>
    <t>WI-VII.805.483.2021</t>
  </si>
  <si>
    <t>WI-VII.805.503.2021</t>
  </si>
  <si>
    <t>WI-VII.805.510.2021</t>
  </si>
  <si>
    <t>WI-VII.805.502.2021</t>
  </si>
  <si>
    <t>N</t>
  </si>
  <si>
    <t>Poprawa stanu bezpieczeństwa uczestników ruchu, stanu technicznego drogi oraz wzmocnienie spójności sieci dróg publicznych poprzez wzmocnienie korytarza drogi wojewódzkiej nr 228 w wyniku przebudowy drogi powiatowej nr 1759G w Pomysku Wielkim</t>
  </si>
  <si>
    <t>Przebudowa drogi powiatowej nr 1115G Wytowno-Bydlino-etap II (gmina Ustka)</t>
  </si>
  <si>
    <t xml:space="preserve">Przebudowa drogi powiatowej nr 2220G Różyny-Ulkowy-Rebielcz </t>
  </si>
  <si>
    <t>Przebudowa drogi powiatowej Nr 2238g Wiślinka - Trzcinisko - Błotnik na odcinku Trzcinisko - Błotnik</t>
  </si>
  <si>
    <t>Przebudowa drogi powiatowej nr 2541G Sierpowo – Domisław</t>
  </si>
  <si>
    <t>Przebudowa drogi powiatowej nr 2624G Chociński Młyn - Charzykowy na odcinku Charzykowy - Małe Swornegacie</t>
  </si>
  <si>
    <t>Przebudowa dróg powiatowych poprzez lokalizację w pasie drogowym chodników z dopuszczeniem ruchu rowerów: 1416G, 1418G, 1907G, 1922G, 1928G, 1930G</t>
  </si>
  <si>
    <t>Remont drogi powiatowej nr 2209g Kleszczewo - Graniczna wieś - Pawłowo</t>
  </si>
  <si>
    <t>06.2022-10.2022</t>
  </si>
  <si>
    <t>06.2022-05.2023</t>
  </si>
  <si>
    <t>04.2022-11.2022</t>
  </si>
  <si>
    <t>05.2022-10.2022</t>
  </si>
  <si>
    <t>05.2022-04.2022</t>
  </si>
  <si>
    <t>05.2022-11.2022</t>
  </si>
  <si>
    <t>WI-VII.805.495.2021</t>
  </si>
  <si>
    <t>WI-VII.805.508.2021</t>
  </si>
  <si>
    <t>WI-VII.805.477.2021</t>
  </si>
  <si>
    <t>WI-VII.805.478.2021</t>
  </si>
  <si>
    <t>WI-VII.805.474.2022</t>
  </si>
  <si>
    <t>WI-VII.805.479.2021</t>
  </si>
  <si>
    <t>WI-VII.805.487.2021</t>
  </si>
  <si>
    <t>WI-VII.805.525.2021</t>
  </si>
  <si>
    <t>WI-VII.805.500.2021</t>
  </si>
  <si>
    <t>WI-VII.805.512.2021</t>
  </si>
  <si>
    <t>WI-VII.805.518.2021</t>
  </si>
  <si>
    <t>WI-VII.805.491.2021</t>
  </si>
  <si>
    <t>WI-VII.805.517.2021</t>
  </si>
  <si>
    <t>WI-VII.805.506.2021</t>
  </si>
  <si>
    <t>WI-VII.805.513.2021</t>
  </si>
  <si>
    <t>WI-VII.805.497.2021</t>
  </si>
  <si>
    <t>WI-VII.805.529.2021</t>
  </si>
  <si>
    <t>WI-VII.805.519.2021</t>
  </si>
  <si>
    <t>WI-VII.805.486.2021</t>
  </si>
  <si>
    <t>WI-VII.805.504.2021</t>
  </si>
  <si>
    <t>Budowa nowego odcinka drogi powiatowej nr 1412G w miejscowości Koleczkowo</t>
  </si>
  <si>
    <t>Przebudowa czterech dróg w Powiecie Nowodworskim tj. droga 2334G  Jeziernik, droga 2329G  Broniewo, droga 2316G   Łaszka, droga 2309G  Żelichowo</t>
  </si>
  <si>
    <t>W</t>
  </si>
  <si>
    <t>Przebudowa drogi powiatowej 2415G od DW 221 w miejscowości Będomin do Starego Barkoczyna</t>
  </si>
  <si>
    <t>Przebudowa drogi powiatowej nr 1123G w m. Kluki (gmina Smołdzino)</t>
  </si>
  <si>
    <t>Przebudowa drogi powiatowej nr 1197G ul. Kopernika w Ustce (miasto Ustka)</t>
  </si>
  <si>
    <t>Przebudowa drogi powiatowej nr 1309G - na odcinku od m. Łebień do m. Garczegorze - DP 1309G od km 13+350 do km 17+550</t>
  </si>
  <si>
    <t>Przebudowa drogi powiatowej nr 2225g na odcinku Ostrowite - Suchy Dąb</t>
  </si>
  <si>
    <t>Przebudowa drogi powiatowej nr 2553G Dębnica – Skarszewo</t>
  </si>
  <si>
    <t>Przebudowa drogi powiatowej nr 2730G na odc. od miejscowości Jaszczerek (DW nr 214) do miejscowości Leśna Jania</t>
  </si>
  <si>
    <t>Przebudowa dróg powiatowych nr 2610G Kosobudy - Czersk oraz 2630G Kosobudy - Kinice na odcinku od ul  św. Nepomucena w Kosobudach do miejscowości Kinice</t>
  </si>
  <si>
    <t>Przebudowa dróg powiatowych nr 3209G odc. 0+000 - 2+730 i 3224G odc. 0+000 - 2+320</t>
  </si>
  <si>
    <t xml:space="preserve">Przebudowa wiaduktu drogowego nad linią kolejową PKP w ciągu ul. 30 Stycznia w Tczewie </t>
  </si>
  <si>
    <t>Remont drogi powiatowej nr 1400G Reda-Gniewowo</t>
  </si>
  <si>
    <t>Remont drogi powiatowej nr 1513G na odcinku Osłonino - Żelistrzewo</t>
  </si>
  <si>
    <t>Miasto Gdynia</t>
  </si>
  <si>
    <t>Rozbudowa drogi powiatowej – ul. Chwarznieńskiej w Gdyni na odcinku od przystanku autobusowego Chwarzno Polanki do włączenia z Obwodnicy Trójmiasta</t>
  </si>
  <si>
    <t>Rozbudowa drogi powiatowej nr 2656G - ul. Wicka Rogali w Chojnicach</t>
  </si>
  <si>
    <t>04.2022-10.2022</t>
  </si>
  <si>
    <t>06.2022-08.2022</t>
  </si>
  <si>
    <t>05.2022-06.2023</t>
  </si>
  <si>
    <t>09.2022-11.2023</t>
  </si>
  <si>
    <t>03.2022-11.2022</t>
  </si>
  <si>
    <t>01.2022-12.2023</t>
  </si>
  <si>
    <t>05.2022-04.2023</t>
  </si>
  <si>
    <t>05.2022-09.2022</t>
  </si>
  <si>
    <t>12.2022-06.2024</t>
  </si>
  <si>
    <t>WI-VII.805.469.2021</t>
  </si>
  <si>
    <t>Gmina Przechlewo</t>
  </si>
  <si>
    <t>WI-VII.805.400.2021</t>
  </si>
  <si>
    <t>WI-VII.805.325.2021</t>
  </si>
  <si>
    <t>Gmina Wejherowo</t>
  </si>
  <si>
    <t>WI-VII.805.274.2021</t>
  </si>
  <si>
    <t>Gmina Starogard Gdański</t>
  </si>
  <si>
    <t>WI-VII.805.428.2021</t>
  </si>
  <si>
    <t>Gmina Morzeszczyn</t>
  </si>
  <si>
    <t>tczewski</t>
  </si>
  <si>
    <t>WI-VII.805.392.2021</t>
  </si>
  <si>
    <t>Gmina Skórcz</t>
  </si>
  <si>
    <t>WI-VII.805.397.2021</t>
  </si>
  <si>
    <t>Gmina Subkowy</t>
  </si>
  <si>
    <t>WI-VII.805.431.2021</t>
  </si>
  <si>
    <t>Gmina Nowa Karczma</t>
  </si>
  <si>
    <t>kościerski</t>
  </si>
  <si>
    <t>WI-VII.805.421.2021</t>
  </si>
  <si>
    <t>WI-VII.805.285.2021</t>
  </si>
  <si>
    <t>Gmina Chojnice</t>
  </si>
  <si>
    <t>WI-VII.805.416.2021</t>
  </si>
  <si>
    <t>Gmina Miasta Chojnice</t>
  </si>
  <si>
    <t>WI-VII.805.278.2021</t>
  </si>
  <si>
    <t>Gmina Miasta Kościerzyna</t>
  </si>
  <si>
    <t>WI-VII.805.265.2021</t>
  </si>
  <si>
    <t>WI-VII.805.322.2021</t>
  </si>
  <si>
    <t>WI-VII.805.443.2021</t>
  </si>
  <si>
    <t>WI-VII.805.365.2021</t>
  </si>
  <si>
    <t>Gmina Tczew</t>
  </si>
  <si>
    <t>WI-VII.805.395.2021</t>
  </si>
  <si>
    <t>Gmina Ostaszewo</t>
  </si>
  <si>
    <t>nowodworski</t>
  </si>
  <si>
    <t>WI-VII.805.270.2021</t>
  </si>
  <si>
    <t>WI-VII.805.320.2021</t>
  </si>
  <si>
    <t>Gmina Nowy Staw</t>
  </si>
  <si>
    <t>malborski</t>
  </si>
  <si>
    <t>WI-VII.805.277.2021</t>
  </si>
  <si>
    <t>Gmina Osiek</t>
  </si>
  <si>
    <t>WI-VII.805.380.2021</t>
  </si>
  <si>
    <t>Gmina Puck</t>
  </si>
  <si>
    <t>WI-VII.805.273.2021</t>
  </si>
  <si>
    <t>Gmina Łęczyce</t>
  </si>
  <si>
    <t>WI-VII.805.281.2021</t>
  </si>
  <si>
    <t>WI-VII.805.259.2021</t>
  </si>
  <si>
    <t>Gmina Tuchomie</t>
  </si>
  <si>
    <t>WI-VII.805.393.2021</t>
  </si>
  <si>
    <t>Gmina Studzienice</t>
  </si>
  <si>
    <t>WI-VII.805.413.2021</t>
  </si>
  <si>
    <t>WI-VII.805.461.2021</t>
  </si>
  <si>
    <t>Gmina Stare Pole</t>
  </si>
  <si>
    <t>WI-VII.805.465.2021</t>
  </si>
  <si>
    <t>WI-VII.805.446.2021</t>
  </si>
  <si>
    <t>Gmina Bobowo</t>
  </si>
  <si>
    <t>WI-VII.805.445.2021</t>
  </si>
  <si>
    <t>WI-VII.805.412.2021</t>
  </si>
  <si>
    <t>WI-VII.805.297.2021</t>
  </si>
  <si>
    <t>Gmina Gniew</t>
  </si>
  <si>
    <t>WI-VII.805.330.2021</t>
  </si>
  <si>
    <t>WI-VII.805.389.2021</t>
  </si>
  <si>
    <t>Gmina Debrzno</t>
  </si>
  <si>
    <t>WI-VII.805.408.2021</t>
  </si>
  <si>
    <t>WI-VII.805.271.2021</t>
  </si>
  <si>
    <t>WI-VII.805.308.2021</t>
  </si>
  <si>
    <t>Gmina Lipusz</t>
  </si>
  <si>
    <t>WI-VII.805.544.2021</t>
  </si>
  <si>
    <t>Gmina Miastko</t>
  </si>
  <si>
    <t>WI-VII.805.254.2021</t>
  </si>
  <si>
    <t>WI-VII.805.250.2021</t>
  </si>
  <si>
    <t>Gmina Czarna Dąbrówka</t>
  </si>
  <si>
    <t>WI-VII.805.251.2021</t>
  </si>
  <si>
    <t>WI-VII.805.269.2021</t>
  </si>
  <si>
    <t>WI-VII.805.440.2021</t>
  </si>
  <si>
    <t>Gmina Trzebielino</t>
  </si>
  <si>
    <t>WI-VII.805.396.2021</t>
  </si>
  <si>
    <t>Gmina Cedry Wielkie</t>
  </si>
  <si>
    <t>gdański</t>
  </si>
  <si>
    <t>WI-VII.805.464.2021</t>
  </si>
  <si>
    <t>WI-VII.805.472.2021</t>
  </si>
  <si>
    <t>Gmina Borzytuchom</t>
  </si>
  <si>
    <t>WI-VII.805.455.2021</t>
  </si>
  <si>
    <t>Gmina Miasta Skórcz</t>
  </si>
  <si>
    <t>WI-VII.805.336.2021</t>
  </si>
  <si>
    <t>WI-VII.805.351.2021</t>
  </si>
  <si>
    <t>Gmina Miasta Człuchów</t>
  </si>
  <si>
    <t>WI-VII.805.253.2021</t>
  </si>
  <si>
    <t>WI-VII.805.249.2021</t>
  </si>
  <si>
    <t>Gmina Stężyca</t>
  </si>
  <si>
    <t>WI-VII.805.298.2021</t>
  </si>
  <si>
    <t>Gmina Gardeja</t>
  </si>
  <si>
    <t>kwidzyński</t>
  </si>
  <si>
    <t>WI-VII.805.404.2021</t>
  </si>
  <si>
    <t>Gmina Stary Targ</t>
  </si>
  <si>
    <t>sztumski</t>
  </si>
  <si>
    <t>WI-VII.805.406.2021</t>
  </si>
  <si>
    <t>WI-VII.805.405.2021</t>
  </si>
  <si>
    <t>WI-VII.805.332.2021</t>
  </si>
  <si>
    <t>WI-VII.805.359.2021</t>
  </si>
  <si>
    <t>Gmina Kwidzyn</t>
  </si>
  <si>
    <t>WI-VII.805.317.2021</t>
  </si>
  <si>
    <t>Gmina Sztutowo</t>
  </si>
  <si>
    <t>WI-VII.805.266.2021</t>
  </si>
  <si>
    <t>Gmina Nowy Dwór Gdański</t>
  </si>
  <si>
    <t>WI-VII.805.418.2021</t>
  </si>
  <si>
    <t>Gmina Człuchów</t>
  </si>
  <si>
    <t>WI-VII.805.290.2021</t>
  </si>
  <si>
    <t>WI-VII.805.534.2021</t>
  </si>
  <si>
    <t>Gmina Żukowo</t>
  </si>
  <si>
    <t>WI-VII.805.354.2021</t>
  </si>
  <si>
    <t>WI-VII.805.383.2021</t>
  </si>
  <si>
    <t>WI-VII.805.310.2021</t>
  </si>
  <si>
    <t>WI-VII.805.390.2021</t>
  </si>
  <si>
    <t xml:space="preserve">Gmina Kolbudy </t>
  </si>
  <si>
    <t>WI-VII.805.291.2021</t>
  </si>
  <si>
    <t>WI-VII.805.532.2021</t>
  </si>
  <si>
    <t>Gmina Kościerzyna</t>
  </si>
  <si>
    <t>WI-VII.805.321.2021</t>
  </si>
  <si>
    <t>WI-VII.805.425.2021</t>
  </si>
  <si>
    <t>Gmina Stary Dzierzgoń</t>
  </si>
  <si>
    <t>WI-VII.805.246.2021</t>
  </si>
  <si>
    <t>WI-VII.805.458.2021</t>
  </si>
  <si>
    <t>Gmina Liniewo</t>
  </si>
  <si>
    <t>WI-VII.805.387.2021</t>
  </si>
  <si>
    <t>Gmina Skarszewy</t>
  </si>
  <si>
    <t>WI-VII.805.282.2021</t>
  </si>
  <si>
    <t>Gmina Kartuzy</t>
  </si>
  <si>
    <t>WI-VII.805.305.2021</t>
  </si>
  <si>
    <t>WI-VII.805.316.2021</t>
  </si>
  <si>
    <t>Gmina Trąbki Wielkie</t>
  </si>
  <si>
    <t>Przebudowa drogi gminnej nr 222016G na działce nr 674/2 w miejscowości Przechlewo</t>
  </si>
  <si>
    <t>05.2022-08.2022</t>
  </si>
  <si>
    <t>Budowa bezkolizyjnego powiązania drogowego łączącego północną i południową cześć miasta Wejherowa oraz drogę krajową nr 6 wraz z obiektami mostowymi (węzeł ZRYW)</t>
  </si>
  <si>
    <t>08.2022-12.2025</t>
  </si>
  <si>
    <t xml:space="preserve">Budowa drogi gminnej (ul. Strażacka) w miejscowości Bolszewo </t>
  </si>
  <si>
    <t>10.2022-09.2023</t>
  </si>
  <si>
    <t>Budowa drogi gminnej na ul. Grzybka w miejscowości Kokoszkowy, Gmina Starogard Gdański.</t>
  </si>
  <si>
    <t>01.2022-12.2022</t>
  </si>
  <si>
    <t>Budowa drogi gminnej nr 227020G w miejscowości Morzeszczyn</t>
  </si>
  <si>
    <t>07.2022-07.2024</t>
  </si>
  <si>
    <t>Budowa drogi gminnej nr 243046G</t>
  </si>
  <si>
    <t>Budowa drogi ul. Świerkowa w miejscowości Subkowy, działka nr 638, obręb Subkowy, Gmina Subkowy.</t>
  </si>
  <si>
    <t>04.2022-08.2023</t>
  </si>
  <si>
    <t xml:space="preserve">Budowa drogi w miejscowości  Nowa Karczma do drogi wojewódzkiej nr 224 </t>
  </si>
  <si>
    <t>04.2022-07.2024</t>
  </si>
  <si>
    <t>06.2022-05.2024</t>
  </si>
  <si>
    <t>04.2022-03.2023</t>
  </si>
  <si>
    <t>Budowa ul. Leśnej, Modrzewiowej i Wierzbowej w Chojnicach</t>
  </si>
  <si>
    <t xml:space="preserve">Budowa ul. Małej Kolejowej w Kościerzynie </t>
  </si>
  <si>
    <t>04.2022-09.2022</t>
  </si>
  <si>
    <t xml:space="preserve">Budowa ulic na Osiedlu Piastowskim w Czersku </t>
  </si>
  <si>
    <t>05.2022-07.2023</t>
  </si>
  <si>
    <t>05.2022-12.2023</t>
  </si>
  <si>
    <t>Budowa ulicy Cisowej wraz z oświetleniem i parkingiem w miejscowości Dębina finansowana z dotacji Budżetu Państwa w ramach Funduszu Rozwoju Dróg</t>
  </si>
  <si>
    <t>Budowa ulicy Leśnej w Czarlinie</t>
  </si>
  <si>
    <t>07.2022-12.2023</t>
  </si>
  <si>
    <t>Przebudowa części drogi na ul. Makowej i ul. Chabrowej w Ostaszewie</t>
  </si>
  <si>
    <t>Przebudowa części drogi na ul. Przemysłowej w Ostaszewie</t>
  </si>
  <si>
    <t>Przebudowa drogi gminnej ( ul. Kolejowa ) w Nowym Stawie</t>
  </si>
  <si>
    <t>05.2022-12.2022</t>
  </si>
  <si>
    <t>Przebudowa drogi gminnej do miejscowości Osiek-Dobry Brat</t>
  </si>
  <si>
    <t>08.2022-10.2022</t>
  </si>
  <si>
    <t>Przebudowa drogi gminnej na trasie Strzelno - Łebcz - Swarzewo</t>
  </si>
  <si>
    <t>03.2022-12.2022</t>
  </si>
  <si>
    <t>Przebudowa drogi gminnej nr 168003G w Trątkownicy oraz drogi gminnej nr 168004G w kierunku Kamiennego Wesela</t>
  </si>
  <si>
    <t>02.2022-11.2022</t>
  </si>
  <si>
    <t>Przebudowa drogi gminnej nr 182013G do miejscowości Masłowiczki</t>
  </si>
  <si>
    <t>Przebudowa drogi gminnej nr 183015G w miejscowości Kłączno</t>
  </si>
  <si>
    <t>Przebudowa drogi gminnej nr 200026G w miejscowości Wielgłowy (ul. Leśna), dz. nr 62, obręb Brzuśce Gmina Subkowy.</t>
  </si>
  <si>
    <t>04.2022-07.2022</t>
  </si>
  <si>
    <t>Przebudowa drogi gminnej nr 203013G - ul. E. Orzeszkowej w miejscowości Stare Pole</t>
  </si>
  <si>
    <t>Przebudowa drogi gminnej nr 203015G w miejscowości Parwark</t>
  </si>
  <si>
    <t>Przebudowa drogi gminnej nr 214003g w Grabowcu dz. 50</t>
  </si>
  <si>
    <t>Przebudowa drogi gminnej nr 214018g w Wysokiej dz. 224</t>
  </si>
  <si>
    <t>Przebudowa drogi gminnej nr 216014G (ul. Zduńska) w miejscowości Waćmierz, działka nr 56, obręb Waćmierz, Gmina Subkowy.</t>
  </si>
  <si>
    <t>Przebudowa drogi gminnej nr 228025G Piaseczno - Piaseckie Pola na dł. 980 m</t>
  </si>
  <si>
    <t>Przebudowa drogi gminnej nr 233010G w m. Debrzno - ul. Mokotowska</t>
  </si>
  <si>
    <t>Przebudowa drogi gminnej nr 243019G w miejscowości Barłożno</t>
  </si>
  <si>
    <t>Przebudowa drogi gminnej Osiek - Wycinki</t>
  </si>
  <si>
    <t>Przebudowa drogi gminnej ul. Dworcowej w Lipuszu</t>
  </si>
  <si>
    <t>Przebudowa drogi gminnej ulicy Kujawskiej w Miastku</t>
  </si>
  <si>
    <t>Przebudowa drogi gminnej w miejscowości Kamionka</t>
  </si>
  <si>
    <t>10.2022-11.2023</t>
  </si>
  <si>
    <t xml:space="preserve">Przebudowa drogi gminnej w miejscowości Karwno na działkach nr 158, 178,170, obręb Karwno. </t>
  </si>
  <si>
    <t>Przebudowa drogi gminnej w miejscowości Rynkówka dz. nr 38, 168, 174/3</t>
  </si>
  <si>
    <t>Przebudowa drogi gminnej w miejscowości Smażyno</t>
  </si>
  <si>
    <t>Przebudowa drogi gminnej w miejscowości Starkowo</t>
  </si>
  <si>
    <t>Przebudowa drogi gminnej w miejscowości Trutnowy (ul. Kasztelańska)</t>
  </si>
  <si>
    <t>03.2022-09.2022</t>
  </si>
  <si>
    <t>Przebudowa drogi nr 162034G w Chotkowie, gm. Borzytuchom</t>
  </si>
  <si>
    <t>Przebudowa dróg gminnych - ulic Konopnickiej i Żeromskiego w Skórczu</t>
  </si>
  <si>
    <t>06.2022-11.2022</t>
  </si>
  <si>
    <t>05.2022-10.2023</t>
  </si>
  <si>
    <t xml:space="preserve">Przebudowa dróg gminnych na ul. Mickiewicza i Towarowej w m. Człuchów </t>
  </si>
  <si>
    <t>Przebudowa dróg gminnych w miejscowości Smętowo Graniczne - ul. Polna, Podgórna, Wałowa i Działkowa</t>
  </si>
  <si>
    <t>Przebudowa dróg gminnych w miejscowościach Gołubie, Klukowa Huta i Sikorzyno na terenie Gminy Stężyca</t>
  </si>
  <si>
    <t>07.2022-12.2022</t>
  </si>
  <si>
    <t xml:space="preserve">Przebudowa dróg gminnych w miejscowościach Krzykosy, Trumieje, Wandowo i Czachówek </t>
  </si>
  <si>
    <t>10.2022-04.2023</t>
  </si>
  <si>
    <t>Przebudowa dróg gminnych w Miejscowościach Stary Targ, Zielonki, Trankwice</t>
  </si>
  <si>
    <t>01.2022-12.2024</t>
  </si>
  <si>
    <t xml:space="preserve">Przebudowa dróg gminnych w miejscowościach: Białogóra, Żarnowiec, Sławoszynko </t>
  </si>
  <si>
    <t>01.2022-11.2024</t>
  </si>
  <si>
    <t>Przebudowa dróg gminnych w miejscowościach: Wierzchucino,  Karwieńskie Błoto Pierwsze,  Sławoszynko i  Lubocino</t>
  </si>
  <si>
    <t>Przebudowa dróg gminnych wraz z kanalizacją deszczową w miejscowości Rakowiec ulice Piękna, Wspólna i Robotnicza</t>
  </si>
  <si>
    <t>Przebudowa dróg gminnych: ul. Kormoranów, części ul. Leśnej oraz części ul. Wrzosowej w Sztutowie</t>
  </si>
  <si>
    <t>08.2022-11.2022</t>
  </si>
  <si>
    <t xml:space="preserve">Przebudowa i budowa 2 skrzyżowań dróg gminnych z drogą wojewódzką w Nowym Dworze Gdańskim </t>
  </si>
  <si>
    <t>09.2022-12.2023</t>
  </si>
  <si>
    <t>Przebudowa nawierzchni drogowych wraz z budową kanalizacji deszczowej w m. Mosiny gm. Człuchów</t>
  </si>
  <si>
    <t>Przebudowa nawierzchni ul. Sportowej w Niepoczołowicach</t>
  </si>
  <si>
    <t>Przebudowa odcinka drogi gminnej ul. Wojska Polskiego (221023G) i ul. Władysława Komara w miejscowości Brzezie</t>
  </si>
  <si>
    <t>Przebudowa publicznej drogi gminnej nr 213041G Owidz-Barchnowy, Gmina Starogard Gdański.</t>
  </si>
  <si>
    <t>Przebudowa ul. Borówkowej w miejscowości Linia</t>
  </si>
  <si>
    <t xml:space="preserve">Przebudowa ul. Leśnej  oraz ul. Raduńskiej w miejscowości Kolbudy  </t>
  </si>
  <si>
    <t>Przebudowa ul. Radosnej w miejscowości Linia</t>
  </si>
  <si>
    <t>Przebudowa ulic Rzemieślniczej, Akacjowej i Leśnej w Małym Klinczu</t>
  </si>
  <si>
    <t>04.2022-08.2022</t>
  </si>
  <si>
    <t>Przebudowa ulic: Bolta, Świętopełka, Witosa, Derdowskiego, Chełmowskiej, Szkolnej, Kościelnej, Pocztowej i 2-go Lutego oraz Placu Jana Pawła II w Brusach</t>
  </si>
  <si>
    <t>05.2022-12.2025</t>
  </si>
  <si>
    <t>Remont drogi gminnej nr 231007G Kornele - Latkowo</t>
  </si>
  <si>
    <t>Remont drogi gminnej w miejscowości Trępnowy w gminie Nowy Staw</t>
  </si>
  <si>
    <t xml:space="preserve">Remont drogi Lubieszyn Lubieszynek </t>
  </si>
  <si>
    <t>02.2022-03.2023</t>
  </si>
  <si>
    <t>04.2022-12.2022</t>
  </si>
  <si>
    <t>Remont dróg gminnych w miejscowościach Kiełpinio, Staniszewo, Łapalice, Nowa Huta, Prokowo, Głusino-Stążki oraz w mieście Kartuzy w gminie Kartuzy.</t>
  </si>
  <si>
    <t>06.2022-08.2024</t>
  </si>
  <si>
    <t>Remont ul. Sportowej i ul. Spacerowej w Sobowidzu</t>
  </si>
  <si>
    <t>Przebudowa drogi gminnej Nawcz-Łówcz w zakresie wykonania nawierzchni</t>
  </si>
  <si>
    <t>Przebudowa dróg gminnych w m. Kiedrowcie, Borzyszkowy, Borowy Młyn</t>
  </si>
  <si>
    <t>Budowa i przebudowa ulicy Wodnej - drogi gminnej nr 114003G oraz przebudowa ulicy Sportowej - drogi gminnej nr 114002G w Kobylnicy</t>
  </si>
  <si>
    <t>Przebudowa odcinka drogi gminnej nr 221012G w m. Pieniężnica</t>
  </si>
  <si>
    <t>Budowa dróg gminnych ul. Brzozowej i ul. Żwirowej w Chojniczkach</t>
  </si>
  <si>
    <t>Budowa ulic Dębowej, Klonowej, Jodłowej i Świerkowej w Brusach</t>
  </si>
  <si>
    <t>Przebudowa odcinków dróg gminnych: Hopy-Pomieczyńska Huta, Pomieczyno-Barwik. Pomieczyno (ul. Spacerowa), Rąb(ulica Jeziorna),Rąb (ulica Kaszubska), Przodkowo(ulica Dolna), Warzenko (ulica Wrzosowa), Czeczewo (ulica Wspólna)</t>
  </si>
  <si>
    <t>Przebudowa odcinków dróg gminnych: w Smołdzinie(ulica Krótka), w Pomieczynie(ulica Jeziorna), w Młynku(ulica Dworska) Przodkowo-Bursztynik, Przodkowo-Kawle Dolne (ulica Kaszubska), Tokary-Warzenko</t>
  </si>
  <si>
    <t>Budowa dróg gminnych o nazwie Chmielna i Gronowa w miejscowości Dębogórze oraz budowa drogi gminnej o nazwie Paska w miejscowości Suchy Dwór</t>
  </si>
  <si>
    <t>Budowa drogi w Nowej Karczmie w ciągu droga wojewódzkiej nr 224 - droga gminna nr 188022G</t>
  </si>
  <si>
    <t xml:space="preserve">Przebudowa drogi gminnej wewnętrznej łączącej drogę wojewódzką nr  201 z drogą powiatową nr 2533G w m. Wyczechy. </t>
  </si>
  <si>
    <t>Przebudowa odcinka drogi gminnej nr 157026 G na odcinku od skrzyżowania z ul. Kościerską w Żukowie (skrzyżowanie z drogą krajową nr 20) do skrzyżowania z ul. 3 Maja w Żukowie</t>
  </si>
  <si>
    <t>Remont odcinków dróg gminnych: w Przodkowie (ulica Łąkowa), Pomieczyno-Rąb, Kczewo-Małkowo</t>
  </si>
  <si>
    <t>Przebudowa drogi powiatowej nr 2505G na odcinku od m. Koczała do skrzyżowania z drogą powiatową nr 2508G</t>
  </si>
  <si>
    <t>Przebudowa dróg w powiecie malborskim poprzez budowę chodników</t>
  </si>
  <si>
    <t>Przebudowa dróg gminnych na osiedlu Leśnym w Tymawie wraz z niezbędną infrastrukturą – etap II</t>
  </si>
  <si>
    <t>WI-VII.805.448.2021</t>
  </si>
  <si>
    <t>Gmina Bytów</t>
  </si>
  <si>
    <t xml:space="preserve">Przebudowa dróg gminnych w Bytowie: ulica Piłsudskiego oraz odcinek ulicy Szymanowskiego </t>
  </si>
  <si>
    <t>WI-VII.805.467.2021</t>
  </si>
  <si>
    <t>Gmina Kołczygłowy</t>
  </si>
  <si>
    <t>Przebudowa dróg gminnych w miejscowości Gałąźnia Mała w Gminie Kołczygłowy</t>
  </si>
  <si>
    <t>WI-VII.805.361.2021</t>
  </si>
  <si>
    <t>Remont mostu w ciągu drogi gminnej nr 108036G w Wierzchucinie</t>
  </si>
  <si>
    <t>WI-VII.805.368.2021</t>
  </si>
  <si>
    <t>Przebudowa drogi gminnej wraz z kanalizacją deszczową w miejscowości Pawlice</t>
  </si>
  <si>
    <t>06.2022-09.2022</t>
  </si>
  <si>
    <t>WI-VII.805.364.2021</t>
  </si>
  <si>
    <t>Gmina Miasta Tczew</t>
  </si>
  <si>
    <t>WI-VII.805.543.2021</t>
  </si>
  <si>
    <t>Przebudowa drogi gminnej wewnętrznej w miejscowości Trzcinno</t>
  </si>
  <si>
    <t>WI-VII.805.268.2021</t>
  </si>
  <si>
    <t>Przebudowa drogi gminnej w Nowym Dworze Gdańskim - ul. Bałtycka - II etap</t>
  </si>
  <si>
    <t>WI-VII.805.256.2021</t>
  </si>
  <si>
    <t>Gmina Parchowo</t>
  </si>
  <si>
    <t>WI-VII.805.409.2021</t>
  </si>
  <si>
    <t>Budowa drogi gminnej nr 243045G</t>
  </si>
  <si>
    <t>WI-VII.805.384.2021</t>
  </si>
  <si>
    <t>WI-VII.805.456.2021</t>
  </si>
  <si>
    <t>Miasto Słupsk</t>
  </si>
  <si>
    <t>WI-VII.805.388.2021</t>
  </si>
  <si>
    <t>Gmina Miasta Lębork</t>
  </si>
  <si>
    <t>Budowa  i przebudowa drogi gminnej przy ul. Myśliwskiej i Sudeckiej w Lęborku</t>
  </si>
  <si>
    <t>WI-VII.805.535.2021</t>
  </si>
  <si>
    <t>Budowa chodnika z dopuszczeniem ruch rowerowego przy drodze gminnej Skrzeszewo-Przyjaźń</t>
  </si>
  <si>
    <t>WI-VII.805.374.2021</t>
  </si>
  <si>
    <t>Gmina Słupsk</t>
  </si>
  <si>
    <t>Budowa drogi gminnej na odcinku Redzikowo – Wieszyno</t>
  </si>
  <si>
    <t>WI-VII.805.407.2021</t>
  </si>
  <si>
    <t>Gmina Miasta Krynica Morska</t>
  </si>
  <si>
    <t>Budowa dróg gminnych w Krynicy Morskiej: ulicy Lotników i Tkaczy.</t>
  </si>
  <si>
    <t>WI-VII.805.377.2021</t>
  </si>
  <si>
    <t>Budowa dróg gminnych w południowej części Lęborka: połączenia ulic Teligi i Władysława IV oraz ul. Mieszka I "bis"</t>
  </si>
  <si>
    <t>WI-VII.805.261.2021</t>
  </si>
  <si>
    <t>Budowa i przebudowa odcinków ulic w Czersku i Rytlu</t>
  </si>
  <si>
    <t>WI-VII.805.447.2021</t>
  </si>
  <si>
    <t>Gmina Miasta Malbork</t>
  </si>
  <si>
    <t>03.2022-10.2022</t>
  </si>
  <si>
    <t>WI-VII.805.382.2021</t>
  </si>
  <si>
    <t>Budowa ul. Dębowej w Dąbrówce, Gmina Starogard Gdański.</t>
  </si>
  <si>
    <t>WI-VII.805.373.2021</t>
  </si>
  <si>
    <t>Budowa wraz z przebudową dróg gminnych w miejscowości Bierkowo (ulica Leśna i Kościelna)</t>
  </si>
  <si>
    <t>WI-VII.805.283.2021</t>
  </si>
  <si>
    <t>Przebudowa 7 odcinków dróg gminnych prowadzących do zabudowy mieszkaniowej i terenów inwestycyjnych w Gminie Nowa Wieś Lęborska</t>
  </si>
  <si>
    <t>WI-VII.805.541.2021</t>
  </si>
  <si>
    <t>Gmina Miasta Starogard Gdański</t>
  </si>
  <si>
    <t>Przebudowa drogi gminnej - ul. Kryzana w Starogardzie Gdańskim</t>
  </si>
  <si>
    <t>WI-VII.805.401.2021</t>
  </si>
  <si>
    <t>Gmina Prabuty</t>
  </si>
  <si>
    <t>Przebudowa drogi gminnej 248052G Gilwa - Kołoidzieje</t>
  </si>
  <si>
    <t>WI-VII.805.347.2021</t>
  </si>
  <si>
    <t>Gmina Miasta Puck</t>
  </si>
  <si>
    <t xml:space="preserve">Przebudowa drogi gminnej nr 109054G - ul.  Nowy Świat na odcinku od skrzyżowania z Aleją Lipową </t>
  </si>
  <si>
    <t>WI-VII.805.449.2021</t>
  </si>
  <si>
    <t>WI-VII.805.436.2021</t>
  </si>
  <si>
    <t>Gmina Stegna</t>
  </si>
  <si>
    <t>Przebudowa drogi gminnej ul. Okólnej i Sportowej w miejscowości Stegna</t>
  </si>
  <si>
    <t>WI-VII.805.293.2021</t>
  </si>
  <si>
    <t>Przebudowa drogi gminnej ul. Pocztowej w Lipuszu</t>
  </si>
  <si>
    <t>WI-VII.805.323.2021</t>
  </si>
  <si>
    <t>Gmina Stara Kiszewa</t>
  </si>
  <si>
    <t>Przebudowa drogi gminnej w miejscowości Stare Polaszki</t>
  </si>
  <si>
    <t>WI-VII.805.337.2021</t>
  </si>
  <si>
    <t>Gmina Karsin</t>
  </si>
  <si>
    <t>Przebudowa drogi gminnej, ulicy Szkolnej i Generała Józefa Hallera w miejscowości Osowo</t>
  </si>
  <si>
    <t>WI-VII.805.434.2021</t>
  </si>
  <si>
    <t>Przebudowa dróg gminnych ulic Zielnej i Zielonej w miejscowości Stegna</t>
  </si>
  <si>
    <t>WI-VII.805.245.2021</t>
  </si>
  <si>
    <t>Gmina Władysławowo</t>
  </si>
  <si>
    <t>Przebudowa dróg gminnych ulicy Fenikowskiego, Piłata, Drzeżdżona we Władysławowie</t>
  </si>
  <si>
    <t>WI-VII.805.304.2021</t>
  </si>
  <si>
    <t>Gmina Lubichowo</t>
  </si>
  <si>
    <t>Przebudowa dróg gminnych w miejscowościach Lipinki Królewskie, Bietowo-Bietowo Kaliska, Ocypel, Lubichowo</t>
  </si>
  <si>
    <t>WI-VII.805.471.2021</t>
  </si>
  <si>
    <t>Gmina Malbork</t>
  </si>
  <si>
    <t>Przebudowa ul. Francuskiej poprzez budowę chodnika i wyniesionego skrzyżowania w m. Nowa Wieś Malborska</t>
  </si>
  <si>
    <t>WI-VII.805.468.2021</t>
  </si>
  <si>
    <t>Przebudowa ul. Magnoliowej w miejscowości Nowa Wieś Malborska - etap II.</t>
  </si>
  <si>
    <t>WI-VII.805.381.2021</t>
  </si>
  <si>
    <t>Gmina Smołdzino</t>
  </si>
  <si>
    <t>Remont drogi gminnej nr G102028G w miejscowości Czysta</t>
  </si>
  <si>
    <t>WI-VII.805.264.2021</t>
  </si>
  <si>
    <t>Remont drogi gminnej w Nowym Dworze Gdańskim – ul. Tczewska</t>
  </si>
  <si>
    <t>WI-VII.805.280.2021</t>
  </si>
  <si>
    <t>02.2022-12.2022</t>
  </si>
  <si>
    <t>WI-VII.805.335.2021</t>
  </si>
  <si>
    <t>Gmina Mikołajki Pomorskie</t>
  </si>
  <si>
    <t xml:space="preserve">Remont nawierzchni na dz. 40 obręb Krastudy </t>
  </si>
  <si>
    <t>WI-VII.805.258.2021</t>
  </si>
  <si>
    <t>Remont ulic Chocimierza i Sosnowej w miejscowości Tuchomie</t>
  </si>
  <si>
    <t>02.2022-10.2022</t>
  </si>
  <si>
    <t>06.2022-12.2022</t>
  </si>
  <si>
    <t>Gmina Pruszcz Gdański</t>
  </si>
  <si>
    <t>WI-VII.805.457.2021</t>
  </si>
  <si>
    <t xml:space="preserve">Przebudowa drogi gminnej (ul. Żurawia) w Jagatowie w Gminie Pruszcz Gdański </t>
  </si>
  <si>
    <t>Rozbudowa drogi gminnej nr 116118G (ul. Legionów Polskich)  w Słupsku</t>
  </si>
  <si>
    <t>01.2022-11.2022</t>
  </si>
  <si>
    <t>Remont dróg gminnych: nr 168022G Goręczyno - Dąbrowa, nr 168020G Goręczyno - Ostrzyce, nr 168026G Ostrzyce - Ramleje, nr 168012G Kamela - Połęczyno oraz nr 168003G w Borczu (ul. Lipowa)</t>
  </si>
  <si>
    <t>Przebudowa drogi gminnej Żukówko - Bylina i ul. Leśnej w Parchowie</t>
  </si>
  <si>
    <t>Budowa sieci dróg gminnych układu komunikacyjnego w miejscowości Rokocin, Gmina Starogard Gdański</t>
  </si>
  <si>
    <t>Przebudowa ulicy Ceglarskiej w Tczewie wraz z niezbędną infrastrukturą techniczną</t>
  </si>
  <si>
    <t>Przebudowa drogi gminnej nr 201116G - ul. Nowowiejskiego w Malborku</t>
  </si>
  <si>
    <t>Przebudowa drogi gminnej nr 228029G w miejscowości Jeleń</t>
  </si>
  <si>
    <t>Remont dróg gminnych na terenie miasta Skarszewy w zakresie wykonania nowej nawierzchni chodników</t>
  </si>
  <si>
    <t>Poprawa stanu bezpieczeństwa ruchu drogowego, stanu technicznego drogi oraz zapewnienie spójności sieci dróg poprzez remont drogi powiatowej nr 1175G w Suchorzu, gm. Trzebielino, łączącej powiat bytowski z powiatem słupskim oraz drogą krajową DK21</t>
  </si>
  <si>
    <t>Przebudowa drogi powiatowej 2411G od Liniewa do Starych Polaszek</t>
  </si>
  <si>
    <t>Przebudowa skrzyżowania ulic Kotarbińskiego i Konopnickiej w Malborku wraz z budową ronda</t>
  </si>
  <si>
    <t>06.2021-12.2022</t>
  </si>
  <si>
    <t>06.2020-12.2022</t>
  </si>
  <si>
    <t>07.2021-12.2022</t>
  </si>
  <si>
    <t>09.2021-06.2022</t>
  </si>
  <si>
    <t>09.2022-06.2023</t>
  </si>
  <si>
    <t>Przebudowa drogi powiatowej nr 1915G Szklana - Borzestowo poprzez remont nawierzchni wraz z budową chodnika</t>
  </si>
  <si>
    <t>WI-VII.805.415.2021</t>
  </si>
  <si>
    <t>Przebudowa drogi nr 162005G w Niedarzynie, gm. Borzytuchom</t>
  </si>
  <si>
    <t>WI-VII.805.463.2021</t>
  </si>
  <si>
    <t>Gmina Cewice</t>
  </si>
  <si>
    <t>Budowa drogi gminnej na ulicy Akacjowej i Osiedlu Młodych w Cewicach</t>
  </si>
  <si>
    <t>WI-VII.805.427.2021</t>
  </si>
  <si>
    <t>Gmina Chmielno</t>
  </si>
  <si>
    <t>Budowa dróg gminnych, ulice: Podgórna, Widokowa i Pogodna w  miejscowości Miechucino</t>
  </si>
  <si>
    <t>07.2022-06.2023</t>
  </si>
  <si>
    <t>WI-VII.805.299.2021</t>
  </si>
  <si>
    <t>Przebudowa drogi gminnej Kolonia Ostrowicka - Dąbrówka</t>
  </si>
  <si>
    <t>WI-VII.805.540.2021</t>
  </si>
  <si>
    <t>Budowa drogi gminnej - ul. Kopicza w Starogardzie Gdańskim</t>
  </si>
  <si>
    <t>10.2022-12.2023</t>
  </si>
  <si>
    <t>30*</t>
  </si>
  <si>
    <t>107*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</si>
</sst>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#,##0.00\ &quot;zł&quot;"/>
    <numFmt numFmtId="168" formatCode="#,##0.0"/>
  </numFmts>
  <fonts count="42"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10"/>
      <color indexed="57"/>
      <name val="Times New Roman"/>
      <family val="1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4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5" fillId="9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7" fillId="9" borderId="10" xfId="0" applyFont="1" applyFill="1" applyBorder="1" applyAlignment="1">
      <alignment horizontal="left" vertical="center" indent="2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 indent="2"/>
    </xf>
    <xf numFmtId="0" fontId="7" fillId="0" borderId="15" xfId="0" applyFont="1" applyFill="1" applyBorder="1" applyAlignment="1">
      <alignment horizontal="left" vertical="center" indent="2"/>
    </xf>
    <xf numFmtId="0" fontId="9" fillId="0" borderId="16" xfId="0" applyFont="1" applyFill="1" applyBorder="1" applyAlignment="1">
      <alignment horizontal="left" vertical="center" indent="2"/>
    </xf>
    <xf numFmtId="0" fontId="33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left" vertical="center" wrapText="1" indent="2"/>
    </xf>
    <xf numFmtId="0" fontId="7" fillId="2" borderId="15" xfId="0" applyFont="1" applyFill="1" applyBorder="1" applyAlignment="1">
      <alignment horizontal="left" vertical="center" indent="2"/>
    </xf>
    <xf numFmtId="0" fontId="9" fillId="2" borderId="16" xfId="0" applyFont="1" applyFill="1" applyBorder="1" applyAlignment="1">
      <alignment horizontal="left" vertical="center" indent="2"/>
    </xf>
    <xf numFmtId="0" fontId="7" fillId="9" borderId="17" xfId="0" applyFont="1" applyFill="1" applyBorder="1" applyAlignment="1">
      <alignment vertical="center"/>
    </xf>
    <xf numFmtId="0" fontId="9" fillId="9" borderId="18" xfId="0" applyFont="1" applyFill="1" applyBorder="1" applyAlignment="1">
      <alignment horizontal="left" vertical="center" indent="2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 shrinkToFit="1"/>
    </xf>
    <xf numFmtId="0" fontId="35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6" fillId="0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9" fillId="4" borderId="21" xfId="0" applyNumberFormat="1" applyFont="1" applyFill="1" applyBorder="1" applyAlignment="1">
      <alignment horizontal="center" vertical="center"/>
    </xf>
    <xf numFmtId="0" fontId="7" fillId="4" borderId="21" xfId="0" applyNumberFormat="1" applyFont="1" applyFill="1" applyBorder="1" applyAlignment="1">
      <alignment horizontal="center" vertical="center"/>
    </xf>
    <xf numFmtId="0" fontId="9" fillId="4" borderId="22" xfId="0" applyNumberFormat="1" applyFont="1" applyFill="1" applyBorder="1" applyAlignment="1">
      <alignment horizontal="center" vertical="center"/>
    </xf>
    <xf numFmtId="0" fontId="33" fillId="2" borderId="20" xfId="0" applyNumberFormat="1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7" fillId="9" borderId="23" xfId="0" applyNumberFormat="1" applyFont="1" applyFill="1" applyBorder="1" applyAlignment="1">
      <alignment horizontal="center" vertical="center"/>
    </xf>
    <xf numFmtId="0" fontId="7" fillId="9" borderId="21" xfId="0" applyNumberFormat="1" applyFont="1" applyFill="1" applyBorder="1" applyAlignment="1">
      <alignment horizontal="center" vertical="center"/>
    </xf>
    <xf numFmtId="0" fontId="9" fillId="9" borderId="11" xfId="0" applyNumberFormat="1" applyFont="1" applyFill="1" applyBorder="1" applyAlignment="1">
      <alignment horizontal="center" vertical="center"/>
    </xf>
    <xf numFmtId="0" fontId="37" fillId="8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4" fontId="39" fillId="0" borderId="24" xfId="0" applyNumberFormat="1" applyFont="1" applyFill="1" applyBorder="1" applyAlignment="1">
      <alignment horizontal="center" vertical="center" wrapText="1"/>
    </xf>
    <xf numFmtId="166" fontId="39" fillId="0" borderId="24" xfId="0" applyNumberFormat="1" applyFont="1" applyFill="1" applyBorder="1" applyAlignment="1">
      <alignment horizontal="center" vertical="center" wrapText="1"/>
    </xf>
    <xf numFmtId="9" fontId="39" fillId="0" borderId="24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9" fontId="2" fillId="0" borderId="2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4" fontId="38" fillId="0" borderId="0" xfId="0" applyNumberFormat="1" applyFont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 shrinkToFit="1"/>
    </xf>
    <xf numFmtId="0" fontId="37" fillId="8" borderId="26" xfId="0" applyNumberFormat="1" applyFont="1" applyFill="1" applyBorder="1" applyAlignment="1">
      <alignment horizontal="center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27" xfId="0" applyNumberFormat="1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vertical="center"/>
    </xf>
    <xf numFmtId="0" fontId="9" fillId="8" borderId="10" xfId="0" applyFont="1" applyFill="1" applyBorder="1" applyAlignment="1">
      <alignment horizontal="left" vertical="center" indent="2"/>
    </xf>
    <xf numFmtId="0" fontId="7" fillId="8" borderId="10" xfId="0" applyFont="1" applyFill="1" applyBorder="1" applyAlignment="1">
      <alignment horizontal="left" vertical="center" indent="2"/>
    </xf>
    <xf numFmtId="0" fontId="9" fillId="8" borderId="29" xfId="0" applyFont="1" applyFill="1" applyBorder="1" applyAlignment="1">
      <alignment horizontal="left" vertical="center" indent="2"/>
    </xf>
    <xf numFmtId="4" fontId="2" fillId="0" borderId="24" xfId="0" applyNumberFormat="1" applyFont="1" applyFill="1" applyBorder="1" applyAlignment="1">
      <alignment vertical="center" wrapText="1"/>
    </xf>
    <xf numFmtId="4" fontId="2" fillId="0" borderId="30" xfId="65" applyNumberFormat="1" applyFont="1" applyFill="1" applyBorder="1" applyAlignment="1">
      <alignment horizontal="center" vertical="center" wrapText="1"/>
    </xf>
    <xf numFmtId="4" fontId="2" fillId="0" borderId="24" xfId="65" applyNumberFormat="1" applyFont="1" applyFill="1" applyBorder="1" applyAlignment="1">
      <alignment horizontal="center" vertical="center" wrapText="1"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4" xfId="55" applyFont="1" applyFill="1" applyBorder="1" applyAlignment="1">
      <alignment horizontal="center" vertical="center" wrapText="1" shrinkToFi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167" fontId="33" fillId="2" borderId="31" xfId="0" applyNumberFormat="1" applyFont="1" applyFill="1" applyBorder="1" applyAlignment="1">
      <alignment vertical="center"/>
    </xf>
    <xf numFmtId="167" fontId="7" fillId="0" borderId="31" xfId="0" applyNumberFormat="1" applyFont="1" applyFill="1" applyBorder="1" applyAlignment="1">
      <alignment vertical="center"/>
    </xf>
    <xf numFmtId="167" fontId="7" fillId="0" borderId="32" xfId="0" applyNumberFormat="1" applyFont="1" applyFill="1" applyBorder="1" applyAlignment="1">
      <alignment vertical="center"/>
    </xf>
    <xf numFmtId="167" fontId="7" fillId="4" borderId="33" xfId="0" applyNumberFormat="1" applyFont="1" applyFill="1" applyBorder="1" applyAlignment="1">
      <alignment vertical="center"/>
    </xf>
    <xf numFmtId="167" fontId="7" fillId="0" borderId="20" xfId="0" applyNumberFormat="1" applyFont="1" applyFill="1" applyBorder="1" applyAlignment="1">
      <alignment vertical="center"/>
    </xf>
    <xf numFmtId="167" fontId="7" fillId="0" borderId="34" xfId="0" applyNumberFormat="1" applyFont="1" applyFill="1" applyBorder="1" applyAlignment="1">
      <alignment vertical="center"/>
    </xf>
    <xf numFmtId="167" fontId="9" fillId="4" borderId="24" xfId="0" applyNumberFormat="1" applyFont="1" applyFill="1" applyBorder="1" applyAlignment="1">
      <alignment vertical="center"/>
    </xf>
    <xf numFmtId="167" fontId="9" fillId="4" borderId="25" xfId="0" applyNumberFormat="1" applyFont="1" applyFill="1" applyBorder="1" applyAlignment="1">
      <alignment vertical="center"/>
    </xf>
    <xf numFmtId="167" fontId="9" fillId="4" borderId="10" xfId="0" applyNumberFormat="1" applyFont="1" applyFill="1" applyBorder="1" applyAlignment="1">
      <alignment vertical="center"/>
    </xf>
    <xf numFmtId="167" fontId="9" fillId="4" borderId="21" xfId="0" applyNumberFormat="1" applyFont="1" applyFill="1" applyBorder="1" applyAlignment="1">
      <alignment vertical="center"/>
    </xf>
    <xf numFmtId="167" fontId="9" fillId="4" borderId="35" xfId="0" applyNumberFormat="1" applyFont="1" applyFill="1" applyBorder="1" applyAlignment="1">
      <alignment vertical="center"/>
    </xf>
    <xf numFmtId="167" fontId="7" fillId="4" borderId="24" xfId="0" applyNumberFormat="1" applyFont="1" applyFill="1" applyBorder="1" applyAlignment="1">
      <alignment vertical="center"/>
    </xf>
    <xf numFmtId="167" fontId="7" fillId="4" borderId="25" xfId="0" applyNumberFormat="1" applyFont="1" applyFill="1" applyBorder="1" applyAlignment="1">
      <alignment vertical="center"/>
    </xf>
    <xf numFmtId="167" fontId="7" fillId="4" borderId="10" xfId="0" applyNumberFormat="1" applyFont="1" applyFill="1" applyBorder="1" applyAlignment="1">
      <alignment vertical="center"/>
    </xf>
    <xf numFmtId="167" fontId="7" fillId="4" borderId="21" xfId="0" applyNumberFormat="1" applyFont="1" applyFill="1" applyBorder="1" applyAlignment="1">
      <alignment vertical="center"/>
    </xf>
    <xf numFmtId="167" fontId="7" fillId="4" borderId="35" xfId="0" applyNumberFormat="1" applyFont="1" applyFill="1" applyBorder="1" applyAlignment="1">
      <alignment vertical="center"/>
    </xf>
    <xf numFmtId="167" fontId="9" fillId="4" borderId="36" xfId="0" applyNumberFormat="1" applyFont="1" applyFill="1" applyBorder="1" applyAlignment="1">
      <alignment vertical="center"/>
    </xf>
    <xf numFmtId="167" fontId="9" fillId="4" borderId="37" xfId="0" applyNumberFormat="1" applyFont="1" applyFill="1" applyBorder="1" applyAlignment="1">
      <alignment vertical="center"/>
    </xf>
    <xf numFmtId="167" fontId="9" fillId="4" borderId="38" xfId="0" applyNumberFormat="1" applyFont="1" applyFill="1" applyBorder="1" applyAlignment="1">
      <alignment vertical="center"/>
    </xf>
    <xf numFmtId="167" fontId="9" fillId="4" borderId="22" xfId="0" applyNumberFormat="1" applyFont="1" applyFill="1" applyBorder="1" applyAlignment="1">
      <alignment vertical="center"/>
    </xf>
    <xf numFmtId="167" fontId="9" fillId="4" borderId="39" xfId="0" applyNumberFormat="1" applyFont="1" applyFill="1" applyBorder="1" applyAlignment="1">
      <alignment vertical="center"/>
    </xf>
    <xf numFmtId="167" fontId="7" fillId="4" borderId="20" xfId="0" applyNumberFormat="1" applyFont="1" applyFill="1" applyBorder="1" applyAlignment="1">
      <alignment vertical="center"/>
    </xf>
    <xf numFmtId="167" fontId="7" fillId="4" borderId="31" xfId="0" applyNumberFormat="1" applyFont="1" applyFill="1" applyBorder="1" applyAlignment="1">
      <alignment vertical="center"/>
    </xf>
    <xf numFmtId="167" fontId="7" fillId="4" borderId="34" xfId="0" applyNumberFormat="1" applyFont="1" applyFill="1" applyBorder="1" applyAlignment="1">
      <alignment vertical="center"/>
    </xf>
    <xf numFmtId="167" fontId="33" fillId="2" borderId="32" xfId="0" applyNumberFormat="1" applyFont="1" applyFill="1" applyBorder="1" applyAlignment="1">
      <alignment vertical="center"/>
    </xf>
    <xf numFmtId="167" fontId="33" fillId="4" borderId="33" xfId="0" applyNumberFormat="1" applyFont="1" applyFill="1" applyBorder="1" applyAlignment="1">
      <alignment vertical="center"/>
    </xf>
    <xf numFmtId="167" fontId="33" fillId="2" borderId="20" xfId="0" applyNumberFormat="1" applyFont="1" applyFill="1" applyBorder="1" applyAlignment="1">
      <alignment vertical="center"/>
    </xf>
    <xf numFmtId="167" fontId="33" fillId="2" borderId="34" xfId="0" applyNumberFormat="1" applyFont="1" applyFill="1" applyBorder="1" applyAlignment="1">
      <alignment vertical="center"/>
    </xf>
    <xf numFmtId="167" fontId="9" fillId="2" borderId="24" xfId="0" applyNumberFormat="1" applyFont="1" applyFill="1" applyBorder="1" applyAlignment="1">
      <alignment vertical="center"/>
    </xf>
    <xf numFmtId="167" fontId="9" fillId="2" borderId="25" xfId="0" applyNumberFormat="1" applyFont="1" applyFill="1" applyBorder="1" applyAlignment="1">
      <alignment vertical="center"/>
    </xf>
    <xf numFmtId="167" fontId="9" fillId="2" borderId="21" xfId="0" applyNumberFormat="1" applyFont="1" applyFill="1" applyBorder="1" applyAlignment="1">
      <alignment vertical="center"/>
    </xf>
    <xf numFmtId="167" fontId="9" fillId="2" borderId="35" xfId="0" applyNumberFormat="1" applyFont="1" applyFill="1" applyBorder="1" applyAlignment="1">
      <alignment vertical="center"/>
    </xf>
    <xf numFmtId="167" fontId="7" fillId="2" borderId="24" xfId="0" applyNumberFormat="1" applyFont="1" applyFill="1" applyBorder="1" applyAlignment="1">
      <alignment vertical="center"/>
    </xf>
    <xf numFmtId="167" fontId="7" fillId="2" borderId="25" xfId="0" applyNumberFormat="1" applyFont="1" applyFill="1" applyBorder="1" applyAlignment="1">
      <alignment vertical="center"/>
    </xf>
    <xf numFmtId="167" fontId="7" fillId="2" borderId="21" xfId="0" applyNumberFormat="1" applyFont="1" applyFill="1" applyBorder="1" applyAlignment="1">
      <alignment vertical="center"/>
    </xf>
    <xf numFmtId="167" fontId="7" fillId="2" borderId="35" xfId="0" applyNumberFormat="1" applyFont="1" applyFill="1" applyBorder="1" applyAlignment="1">
      <alignment vertical="center"/>
    </xf>
    <xf numFmtId="167" fontId="9" fillId="2" borderId="36" xfId="0" applyNumberFormat="1" applyFont="1" applyFill="1" applyBorder="1" applyAlignment="1">
      <alignment vertical="center"/>
    </xf>
    <xf numFmtId="167" fontId="9" fillId="2" borderId="37" xfId="0" applyNumberFormat="1" applyFont="1" applyFill="1" applyBorder="1" applyAlignment="1">
      <alignment vertical="center"/>
    </xf>
    <xf numFmtId="167" fontId="9" fillId="2" borderId="22" xfId="0" applyNumberFormat="1" applyFont="1" applyFill="1" applyBorder="1" applyAlignment="1">
      <alignment vertical="center"/>
    </xf>
    <xf numFmtId="167" fontId="9" fillId="2" borderId="39" xfId="0" applyNumberFormat="1" applyFont="1" applyFill="1" applyBorder="1" applyAlignment="1">
      <alignment vertical="center"/>
    </xf>
    <xf numFmtId="167" fontId="7" fillId="9" borderId="30" xfId="0" applyNumberFormat="1" applyFont="1" applyFill="1" applyBorder="1" applyAlignment="1">
      <alignment vertical="center"/>
    </xf>
    <xf numFmtId="167" fontId="7" fillId="9" borderId="40" xfId="0" applyNumberFormat="1" applyFont="1" applyFill="1" applyBorder="1" applyAlignment="1">
      <alignment vertical="center"/>
    </xf>
    <xf numFmtId="167" fontId="7" fillId="4" borderId="17" xfId="0" applyNumberFormat="1" applyFont="1" applyFill="1" applyBorder="1" applyAlignment="1">
      <alignment vertical="center"/>
    </xf>
    <xf numFmtId="167" fontId="7" fillId="9" borderId="23" xfId="0" applyNumberFormat="1" applyFont="1" applyFill="1" applyBorder="1" applyAlignment="1">
      <alignment vertical="center"/>
    </xf>
    <xf numFmtId="167" fontId="7" fillId="9" borderId="41" xfId="0" applyNumberFormat="1" applyFont="1" applyFill="1" applyBorder="1" applyAlignment="1">
      <alignment vertical="center"/>
    </xf>
    <xf numFmtId="167" fontId="7" fillId="9" borderId="24" xfId="0" applyNumberFormat="1" applyFont="1" applyFill="1" applyBorder="1" applyAlignment="1">
      <alignment vertical="center"/>
    </xf>
    <xf numFmtId="167" fontId="7" fillId="9" borderId="25" xfId="0" applyNumberFormat="1" applyFont="1" applyFill="1" applyBorder="1" applyAlignment="1">
      <alignment vertical="center"/>
    </xf>
    <xf numFmtId="167" fontId="7" fillId="9" borderId="21" xfId="0" applyNumberFormat="1" applyFont="1" applyFill="1" applyBorder="1" applyAlignment="1">
      <alignment vertical="center"/>
    </xf>
    <xf numFmtId="167" fontId="7" fillId="9" borderId="42" xfId="0" applyNumberFormat="1" applyFont="1" applyFill="1" applyBorder="1" applyAlignment="1">
      <alignment vertical="center"/>
    </xf>
    <xf numFmtId="167" fontId="9" fillId="9" borderId="12" xfId="0" applyNumberFormat="1" applyFont="1" applyFill="1" applyBorder="1" applyAlignment="1">
      <alignment vertical="center"/>
    </xf>
    <xf numFmtId="167" fontId="9" fillId="9" borderId="43" xfId="0" applyNumberFormat="1" applyFont="1" applyFill="1" applyBorder="1" applyAlignment="1">
      <alignment vertical="center"/>
    </xf>
    <xf numFmtId="167" fontId="9" fillId="4" borderId="18" xfId="0" applyNumberFormat="1" applyFont="1" applyFill="1" applyBorder="1" applyAlignment="1">
      <alignment vertical="center"/>
    </xf>
    <xf numFmtId="167" fontId="9" fillId="9" borderId="11" xfId="0" applyNumberFormat="1" applyFont="1" applyFill="1" applyBorder="1" applyAlignment="1">
      <alignment vertical="center"/>
    </xf>
    <xf numFmtId="167" fontId="9" fillId="9" borderId="13" xfId="0" applyNumberFormat="1" applyFont="1" applyFill="1" applyBorder="1" applyAlignment="1">
      <alignment vertical="center"/>
    </xf>
    <xf numFmtId="167" fontId="37" fillId="8" borderId="44" xfId="0" applyNumberFormat="1" applyFont="1" applyFill="1" applyBorder="1" applyAlignment="1">
      <alignment vertical="center"/>
    </xf>
    <xf numFmtId="167" fontId="37" fillId="8" borderId="45" xfId="0" applyNumberFormat="1" applyFont="1" applyFill="1" applyBorder="1" applyAlignment="1">
      <alignment vertical="center"/>
    </xf>
    <xf numFmtId="167" fontId="37" fillId="4" borderId="28" xfId="0" applyNumberFormat="1" applyFont="1" applyFill="1" applyBorder="1" applyAlignment="1">
      <alignment vertical="center"/>
    </xf>
    <xf numFmtId="167" fontId="37" fillId="8" borderId="26" xfId="0" applyNumberFormat="1" applyFont="1" applyFill="1" applyBorder="1" applyAlignment="1">
      <alignment vertical="center"/>
    </xf>
    <xf numFmtId="167" fontId="37" fillId="8" borderId="46" xfId="0" applyNumberFormat="1" applyFont="1" applyFill="1" applyBorder="1" applyAlignment="1">
      <alignment vertical="center"/>
    </xf>
    <xf numFmtId="167" fontId="9" fillId="8" borderId="24" xfId="0" applyNumberFormat="1" applyFont="1" applyFill="1" applyBorder="1" applyAlignment="1">
      <alignment vertical="center"/>
    </xf>
    <xf numFmtId="167" fontId="9" fillId="8" borderId="25" xfId="0" applyNumberFormat="1" applyFont="1" applyFill="1" applyBorder="1" applyAlignment="1">
      <alignment vertical="center"/>
    </xf>
    <xf numFmtId="167" fontId="9" fillId="8" borderId="21" xfId="0" applyNumberFormat="1" applyFont="1" applyFill="1" applyBorder="1" applyAlignment="1">
      <alignment vertical="center"/>
    </xf>
    <xf numFmtId="167" fontId="9" fillId="8" borderId="42" xfId="0" applyNumberFormat="1" applyFont="1" applyFill="1" applyBorder="1" applyAlignment="1">
      <alignment vertical="center"/>
    </xf>
    <xf numFmtId="167" fontId="37" fillId="8" borderId="24" xfId="0" applyNumberFormat="1" applyFont="1" applyFill="1" applyBorder="1" applyAlignment="1">
      <alignment vertical="center"/>
    </xf>
    <xf numFmtId="167" fontId="37" fillId="8" borderId="25" xfId="0" applyNumberFormat="1" applyFont="1" applyFill="1" applyBorder="1" applyAlignment="1">
      <alignment vertical="center"/>
    </xf>
    <xf numFmtId="167" fontId="37" fillId="4" borderId="10" xfId="0" applyNumberFormat="1" applyFont="1" applyFill="1" applyBorder="1" applyAlignment="1">
      <alignment vertical="center"/>
    </xf>
    <xf numFmtId="167" fontId="37" fillId="8" borderId="21" xfId="0" applyNumberFormat="1" applyFont="1" applyFill="1" applyBorder="1" applyAlignment="1">
      <alignment vertical="center"/>
    </xf>
    <xf numFmtId="167" fontId="37" fillId="8" borderId="42" xfId="0" applyNumberFormat="1" applyFont="1" applyFill="1" applyBorder="1" applyAlignment="1">
      <alignment vertical="center"/>
    </xf>
    <xf numFmtId="167" fontId="9" fillId="8" borderId="47" xfId="0" applyNumberFormat="1" applyFont="1" applyFill="1" applyBorder="1" applyAlignment="1">
      <alignment vertical="center"/>
    </xf>
    <xf numFmtId="167" fontId="9" fillId="8" borderId="48" xfId="0" applyNumberFormat="1" applyFont="1" applyFill="1" applyBorder="1" applyAlignment="1">
      <alignment vertical="center"/>
    </xf>
    <xf numFmtId="167" fontId="9" fillId="4" borderId="29" xfId="0" applyNumberFormat="1" applyFont="1" applyFill="1" applyBorder="1" applyAlignment="1">
      <alignment vertical="center"/>
    </xf>
    <xf numFmtId="167" fontId="9" fillId="8" borderId="27" xfId="0" applyNumberFormat="1" applyFont="1" applyFill="1" applyBorder="1" applyAlignment="1">
      <alignment vertical="center"/>
    </xf>
    <xf numFmtId="167" fontId="9" fillId="8" borderId="49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>
      <alignment horizontal="right" vertical="center" wrapText="1"/>
    </xf>
    <xf numFmtId="4" fontId="13" fillId="0" borderId="24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35" fillId="0" borderId="24" xfId="0" applyNumberFormat="1" applyFon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0" fontId="38" fillId="1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0" fontId="36" fillId="15" borderId="0" xfId="0" applyFont="1" applyFill="1" applyAlignment="1">
      <alignment horizontal="center" vertical="center" wrapText="1"/>
    </xf>
    <xf numFmtId="4" fontId="36" fillId="15" borderId="0" xfId="0" applyNumberFormat="1" applyFont="1" applyFill="1" applyAlignment="1">
      <alignment horizontal="center" vertical="center" wrapText="1"/>
    </xf>
    <xf numFmtId="0" fontId="38" fillId="15" borderId="0" xfId="0" applyFont="1" applyFill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9" fontId="38" fillId="0" borderId="0" xfId="59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9" fontId="36" fillId="0" borderId="0" xfId="59" applyFont="1" applyFill="1" applyAlignment="1">
      <alignment horizontal="center" vertical="center"/>
    </xf>
    <xf numFmtId="4" fontId="36" fillId="0" borderId="0" xfId="0" applyNumberFormat="1" applyFont="1" applyFill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9" fontId="13" fillId="0" borderId="24" xfId="0" applyNumberFormat="1" applyFont="1" applyFill="1" applyBorder="1" applyAlignment="1">
      <alignment horizontal="center" vertical="center" wrapText="1"/>
    </xf>
    <xf numFmtId="4" fontId="35" fillId="0" borderId="24" xfId="0" applyNumberFormat="1" applyFon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9" fontId="40" fillId="0" borderId="24" xfId="0" applyNumberFormat="1" applyFont="1" applyFill="1" applyBorder="1" applyAlignment="1">
      <alignment horizontal="center" vertical="center" wrapText="1"/>
    </xf>
    <xf numFmtId="9" fontId="0" fillId="0" borderId="0" xfId="59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9" fontId="36" fillId="0" borderId="0" xfId="59" applyFont="1" applyFill="1" applyAlignment="1">
      <alignment horizontal="center" vertical="center" wrapText="1"/>
    </xf>
    <xf numFmtId="0" fontId="39" fillId="0" borderId="24" xfId="55" applyFont="1" applyFill="1" applyBorder="1" applyAlignment="1">
      <alignment horizontal="center" vertical="center" wrapText="1"/>
      <protection/>
    </xf>
    <xf numFmtId="0" fontId="39" fillId="0" borderId="24" xfId="55" applyFont="1" applyFill="1" applyBorder="1" applyAlignment="1">
      <alignment horizontal="center" vertical="center" wrapText="1" shrinkToFit="1"/>
      <protection/>
    </xf>
    <xf numFmtId="4" fontId="13" fillId="0" borderId="30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3" fontId="40" fillId="0" borderId="24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2" fillId="0" borderId="0" xfId="54" applyFont="1" applyFill="1" applyAlignment="1">
      <alignment horizontal="left" vertical="center" wrapText="1"/>
      <protection/>
    </xf>
    <xf numFmtId="0" fontId="39" fillId="0" borderId="0" xfId="54" applyFont="1" applyFill="1" applyAlignment="1">
      <alignment horizontal="left" vertical="center" wrapText="1"/>
      <protection/>
    </xf>
    <xf numFmtId="0" fontId="34" fillId="0" borderId="0" xfId="0" applyFont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 shrinkToFit="1"/>
    </xf>
    <xf numFmtId="0" fontId="35" fillId="0" borderId="24" xfId="0" applyFont="1" applyFill="1" applyBorder="1" applyAlignment="1">
      <alignment horizontal="center" vertical="center" wrapText="1" shrinkToFi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9" fontId="35" fillId="0" borderId="24" xfId="0" applyNumberFormat="1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8" fillId="0" borderId="0" xfId="54" applyFont="1" applyFill="1" applyAlignment="1">
      <alignment horizontal="left" vertical="center" wrapText="1"/>
      <protection/>
    </xf>
    <xf numFmtId="0" fontId="41" fillId="0" borderId="0" xfId="54" applyFont="1" applyFill="1" applyAlignment="1">
      <alignment horizontal="left" vertical="center" wrapText="1"/>
      <protection/>
    </xf>
    <xf numFmtId="0" fontId="35" fillId="0" borderId="25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3" fontId="35" fillId="0" borderId="24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30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140625" defaultRowHeight="15"/>
  <cols>
    <col min="1" max="1" width="35.00390625" style="10" customWidth="1"/>
    <col min="2" max="2" width="10.7109375" style="1" customWidth="1"/>
    <col min="3" max="5" width="20.7109375" style="10" customWidth="1"/>
    <col min="6" max="6" width="16.57421875" style="10" customWidth="1"/>
    <col min="7" max="7" width="16.421875" style="10" customWidth="1"/>
    <col min="8" max="8" width="16.57421875" style="10" customWidth="1"/>
    <col min="9" max="9" width="18.140625" style="10" customWidth="1"/>
    <col min="10" max="10" width="17.57421875" style="10" customWidth="1"/>
    <col min="11" max="11" width="16.421875" style="10" customWidth="1"/>
    <col min="12" max="12" width="17.00390625" style="10" customWidth="1"/>
    <col min="13" max="13" width="16.28125" style="10" customWidth="1"/>
    <col min="14" max="14" width="16.140625" style="10" customWidth="1"/>
    <col min="15" max="15" width="16.421875" style="10" customWidth="1"/>
    <col min="16" max="16" width="9.140625" style="10" customWidth="1"/>
    <col min="17" max="17" width="11.7109375" style="10" bestFit="1" customWidth="1"/>
  </cols>
  <sheetData>
    <row r="1" spans="1:24" s="6" customFormat="1" ht="30" customHeight="1" thickBot="1">
      <c r="A1" s="3" t="s">
        <v>250</v>
      </c>
      <c r="B1" s="5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</row>
    <row r="2" spans="1:24" ht="15">
      <c r="A2" s="7"/>
      <c r="B2" s="15"/>
      <c r="C2" s="7"/>
      <c r="D2" s="7"/>
      <c r="E2" s="7"/>
      <c r="F2" s="215" t="s">
        <v>213</v>
      </c>
      <c r="G2" s="216"/>
      <c r="H2" s="216"/>
      <c r="I2" s="216"/>
      <c r="J2" s="216"/>
      <c r="K2" s="216"/>
      <c r="L2" s="216"/>
      <c r="M2" s="216"/>
      <c r="N2" s="217"/>
      <c r="O2" s="7"/>
      <c r="P2" s="7"/>
      <c r="Q2" s="7"/>
      <c r="R2" s="8"/>
      <c r="S2" s="8"/>
      <c r="T2" s="8"/>
      <c r="U2" s="8"/>
      <c r="V2" s="8"/>
      <c r="W2" s="8"/>
      <c r="X2" s="8"/>
    </row>
    <row r="3" spans="1:24" ht="15">
      <c r="A3" s="9"/>
      <c r="B3" s="15"/>
      <c r="C3" s="7"/>
      <c r="D3" s="7"/>
      <c r="E3" s="7"/>
      <c r="F3" s="218"/>
      <c r="G3" s="219"/>
      <c r="H3" s="219"/>
      <c r="I3" s="219"/>
      <c r="J3" s="219"/>
      <c r="K3" s="219"/>
      <c r="L3" s="219"/>
      <c r="M3" s="219"/>
      <c r="N3" s="220"/>
      <c r="X3" s="8"/>
    </row>
    <row r="4" spans="1:24" ht="15">
      <c r="A4" s="11" t="s">
        <v>251</v>
      </c>
      <c r="B4" s="57"/>
      <c r="C4" s="12"/>
      <c r="D4" s="12"/>
      <c r="E4" s="12"/>
      <c r="F4" s="218"/>
      <c r="G4" s="219"/>
      <c r="H4" s="219"/>
      <c r="I4" s="219"/>
      <c r="J4" s="219"/>
      <c r="K4" s="219"/>
      <c r="L4" s="219"/>
      <c r="M4" s="219"/>
      <c r="N4" s="220"/>
      <c r="X4" s="13"/>
    </row>
    <row r="5" spans="1:24" ht="15">
      <c r="A5" s="12"/>
      <c r="B5" s="57"/>
      <c r="C5" s="12"/>
      <c r="D5" s="12"/>
      <c r="E5" s="12"/>
      <c r="F5" s="218"/>
      <c r="G5" s="219"/>
      <c r="H5" s="219"/>
      <c r="I5" s="219"/>
      <c r="J5" s="219"/>
      <c r="K5" s="219"/>
      <c r="L5" s="219"/>
      <c r="M5" s="219"/>
      <c r="N5" s="220"/>
      <c r="X5" s="8"/>
    </row>
    <row r="6" spans="1:24" ht="15">
      <c r="A6" s="11" t="s">
        <v>196</v>
      </c>
      <c r="B6" s="57"/>
      <c r="C6" s="12"/>
      <c r="D6" s="12"/>
      <c r="E6" s="12"/>
      <c r="F6" s="218"/>
      <c r="G6" s="219"/>
      <c r="H6" s="219"/>
      <c r="I6" s="219"/>
      <c r="J6" s="219"/>
      <c r="K6" s="219"/>
      <c r="L6" s="219"/>
      <c r="M6" s="219"/>
      <c r="N6" s="220"/>
      <c r="X6" s="13"/>
    </row>
    <row r="7" spans="1:24" ht="15.75" thickBot="1">
      <c r="A7" s="12"/>
      <c r="B7" s="57"/>
      <c r="C7" s="12"/>
      <c r="D7" s="12"/>
      <c r="E7" s="12"/>
      <c r="F7" s="221"/>
      <c r="G7" s="222"/>
      <c r="H7" s="222"/>
      <c r="I7" s="222"/>
      <c r="J7" s="222"/>
      <c r="K7" s="222"/>
      <c r="L7" s="222"/>
      <c r="M7" s="222"/>
      <c r="N7" s="223"/>
      <c r="X7" s="8"/>
    </row>
    <row r="8" spans="1:24" ht="15">
      <c r="A8" s="12"/>
      <c r="B8" s="57"/>
      <c r="C8" s="12"/>
      <c r="D8" s="12"/>
      <c r="E8" s="12"/>
      <c r="F8" s="14"/>
      <c r="G8" s="14"/>
      <c r="H8" s="14"/>
      <c r="I8" s="14"/>
      <c r="J8" s="14"/>
      <c r="K8" s="14"/>
      <c r="L8" s="14"/>
      <c r="M8" s="14"/>
      <c r="N8" s="14"/>
      <c r="X8" s="8"/>
    </row>
    <row r="9" spans="1:24" ht="19.5" customHeight="1" thickBot="1">
      <c r="A9" s="11" t="s">
        <v>0</v>
      </c>
      <c r="B9" s="57"/>
      <c r="C9" s="12"/>
      <c r="D9" s="12"/>
      <c r="E9" s="12"/>
      <c r="F9" s="14"/>
      <c r="G9" s="14"/>
      <c r="H9" s="14"/>
      <c r="I9" s="14"/>
      <c r="J9" s="14"/>
      <c r="K9" s="14"/>
      <c r="L9" s="14"/>
      <c r="M9" s="14"/>
      <c r="N9" s="14"/>
      <c r="X9" s="8"/>
    </row>
    <row r="10" spans="1:24" ht="19.5" customHeight="1">
      <c r="A10" s="224" t="s">
        <v>1</v>
      </c>
      <c r="B10" s="226" t="s">
        <v>32</v>
      </c>
      <c r="C10" s="228" t="s">
        <v>18</v>
      </c>
      <c r="D10" s="230" t="s">
        <v>19</v>
      </c>
      <c r="E10" s="232" t="s">
        <v>20</v>
      </c>
      <c r="F10" s="234" t="s">
        <v>12</v>
      </c>
      <c r="G10" s="235"/>
      <c r="H10" s="235"/>
      <c r="I10" s="235"/>
      <c r="J10" s="235"/>
      <c r="K10" s="235"/>
      <c r="L10" s="235"/>
      <c r="M10" s="235"/>
      <c r="N10" s="235"/>
      <c r="O10" s="236"/>
      <c r="P10" s="27"/>
      <c r="Q10" s="27"/>
      <c r="R10" s="2"/>
      <c r="S10" s="2"/>
      <c r="T10" s="2"/>
      <c r="U10" s="2"/>
      <c r="X10" s="8"/>
    </row>
    <row r="11" spans="1:24" s="1" customFormat="1" ht="19.5" customHeight="1" thickBot="1">
      <c r="A11" s="225"/>
      <c r="B11" s="227"/>
      <c r="C11" s="229"/>
      <c r="D11" s="231"/>
      <c r="E11" s="233"/>
      <c r="F11" s="30">
        <v>2019</v>
      </c>
      <c r="G11" s="31">
        <v>2020</v>
      </c>
      <c r="H11" s="31">
        <v>2021</v>
      </c>
      <c r="I11" s="31">
        <v>2022</v>
      </c>
      <c r="J11" s="31">
        <v>2023</v>
      </c>
      <c r="K11" s="31">
        <v>2024</v>
      </c>
      <c r="L11" s="31">
        <v>2025</v>
      </c>
      <c r="M11" s="31">
        <v>2026</v>
      </c>
      <c r="N11" s="31">
        <v>2027</v>
      </c>
      <c r="O11" s="32">
        <v>2028</v>
      </c>
      <c r="P11" s="14"/>
      <c r="Q11" s="14"/>
      <c r="R11" s="14"/>
      <c r="S11" s="14"/>
      <c r="T11" s="14"/>
      <c r="U11" s="14"/>
      <c r="V11" s="15"/>
      <c r="W11" s="15"/>
      <c r="X11" s="15"/>
    </row>
    <row r="12" spans="1:24" ht="31.5" customHeight="1" thickTop="1">
      <c r="A12" s="33" t="s">
        <v>34</v>
      </c>
      <c r="B12" s="58">
        <f>COUNTA('pow podst'!K3:K32)</f>
        <v>30</v>
      </c>
      <c r="C12" s="107">
        <f>SUM('pow podst'!J3:J32)</f>
        <v>156193201.3</v>
      </c>
      <c r="D12" s="108">
        <f>SUM('pow podst'!L3:L32)</f>
        <v>80684859.3</v>
      </c>
      <c r="E12" s="109">
        <f>SUM('pow podst'!K3:K32)</f>
        <v>75508342</v>
      </c>
      <c r="F12" s="110">
        <f>SUM('pow podst'!N3:N32)</f>
        <v>0</v>
      </c>
      <c r="G12" s="107">
        <f>SUM('pow podst'!O3:O32)</f>
        <v>868073</v>
      </c>
      <c r="H12" s="107">
        <f>SUM('pow podst'!P3:P32)</f>
        <v>7014775</v>
      </c>
      <c r="I12" s="107">
        <f>SUM('pow podst'!Q3:Q32)</f>
        <v>49559020</v>
      </c>
      <c r="J12" s="107">
        <f>SUM('pow podst'!R3:R32)</f>
        <v>16206550</v>
      </c>
      <c r="K12" s="107">
        <f>SUM('pow podst'!S3:S32)</f>
        <v>1859924</v>
      </c>
      <c r="L12" s="107">
        <f>SUM('pow podst'!T3:T32)</f>
        <v>0</v>
      </c>
      <c r="M12" s="107">
        <f>SUM('pow podst'!U3:U32)</f>
        <v>0</v>
      </c>
      <c r="N12" s="107">
        <f>SUM('pow podst'!V3:V32)</f>
        <v>0</v>
      </c>
      <c r="O12" s="111">
        <f>SUM('pow podst'!W3:W32)</f>
        <v>0</v>
      </c>
      <c r="P12" s="16" t="b">
        <f>C12=(D12+E12)</f>
        <v>1</v>
      </c>
      <c r="Q12" s="28" t="b">
        <f>E12=SUM(F12:O12)</f>
        <v>1</v>
      </c>
      <c r="R12" s="17"/>
      <c r="S12" s="17"/>
      <c r="T12" s="18"/>
      <c r="U12" s="18"/>
      <c r="V12" s="19"/>
      <c r="W12" s="8"/>
      <c r="X12" s="8"/>
    </row>
    <row r="13" spans="1:24" ht="31.5" customHeight="1">
      <c r="A13" s="34" t="s">
        <v>35</v>
      </c>
      <c r="B13" s="59">
        <f>COUNTIF('pow podst'!C3:C32,"K")</f>
        <v>9</v>
      </c>
      <c r="C13" s="112">
        <f>SUMIF('pow podst'!C3:C32,"K",'pow podst'!J3:J32)</f>
        <v>39893152.3</v>
      </c>
      <c r="D13" s="113">
        <f>SUMIF('pow podst'!C3:C32,"K",'pow podst'!L3:L32)</f>
        <v>19946580.299999997</v>
      </c>
      <c r="E13" s="114">
        <f>SUMIF('pow podst'!C3:C32,"K",'pow podst'!K3:K32)</f>
        <v>19946572</v>
      </c>
      <c r="F13" s="115">
        <f>SUMIF('pow podst'!C3:C32,"K",'pow podst'!N3:N32)</f>
        <v>0</v>
      </c>
      <c r="G13" s="112">
        <f>SUMIF('pow podst'!C3:C32,"K",'pow podst'!O3:O32)</f>
        <v>868073</v>
      </c>
      <c r="H13" s="112">
        <f>SUMIF('pow podst'!C3:C32,"K",'pow podst'!P3:P32)</f>
        <v>7014775</v>
      </c>
      <c r="I13" s="112">
        <f>SUMIF('pow podst'!C3:C32,"K",'pow podst'!Q3:Q32)</f>
        <v>11445894</v>
      </c>
      <c r="J13" s="112">
        <f>SUMIF('pow podst'!C3:C32,"K",'pow podst'!R3:R32)</f>
        <v>617830</v>
      </c>
      <c r="K13" s="112">
        <f>SUMIF('pow podst'!C3:C32,"K",'pow podst'!S3:S32)</f>
        <v>0</v>
      </c>
      <c r="L13" s="112">
        <f>SUMIF('pow podst'!C3:C32,"K",'pow podst'!T3:T32)</f>
        <v>0</v>
      </c>
      <c r="M13" s="112">
        <f>SUMIF('pow podst'!C3:C32,"K",'pow podst'!U3:U32)</f>
        <v>0</v>
      </c>
      <c r="N13" s="112">
        <f>SUMIF('pow podst'!C3:C32,"K",'pow podst'!V3:V32)</f>
        <v>0</v>
      </c>
      <c r="O13" s="116">
        <f>SUMIF('pow podst'!C3:C32,"K",'pow podst'!W3:W32)</f>
        <v>0</v>
      </c>
      <c r="P13" s="16" t="b">
        <f aca="true" t="shared" si="0" ref="P13:P22">C13=(D13+E13)</f>
        <v>1</v>
      </c>
      <c r="Q13" s="28" t="b">
        <f aca="true" t="shared" si="1" ref="Q13:Q19">E13=SUM(F13:O13)</f>
        <v>1</v>
      </c>
      <c r="R13" s="17"/>
      <c r="S13" s="17"/>
      <c r="T13" s="18"/>
      <c r="U13" s="18"/>
      <c r="V13" s="19"/>
      <c r="W13" s="8"/>
      <c r="X13" s="8"/>
    </row>
    <row r="14" spans="1:24" ht="31.5" customHeight="1">
      <c r="A14" s="35" t="s">
        <v>36</v>
      </c>
      <c r="B14" s="60">
        <f>COUNTIF('pow podst'!C3:C32,"N")</f>
        <v>15</v>
      </c>
      <c r="C14" s="117">
        <f>SUMIF('pow podst'!C3:C32,"N",'pow podst'!J3:J32)</f>
        <v>70839606</v>
      </c>
      <c r="D14" s="118">
        <f>SUMIF('pow podst'!C3:C32,"N",'pow podst'!L3:L32)</f>
        <v>38008057</v>
      </c>
      <c r="E14" s="119">
        <f>SUMIF('pow podst'!C3:C32,"N",'pow podst'!K3:K32)</f>
        <v>32831549</v>
      </c>
      <c r="F14" s="120">
        <f>SUMIF('pow podst'!C3:C32,"N",'pow podst'!N3:N32)</f>
        <v>0</v>
      </c>
      <c r="G14" s="117">
        <f>SUMIF('pow podst'!C3:C32,"N",'pow podst'!O3:O32)</f>
        <v>0</v>
      </c>
      <c r="H14" s="117">
        <f>SUMIF('pow podst'!C3:C32,"N",'pow podst'!P3:P32)</f>
        <v>0</v>
      </c>
      <c r="I14" s="117">
        <f>SUMIF('pow podst'!C3:C32,"N",'pow podst'!Q3:Q32)</f>
        <v>32831549</v>
      </c>
      <c r="J14" s="117">
        <f>SUMIF('pow podst'!C3:C32,"N",'pow podst'!R3:R32)</f>
        <v>0</v>
      </c>
      <c r="K14" s="117">
        <f>SUMIF('pow podst'!C3:C32,"N",'pow podst'!S3:S32)</f>
        <v>0</v>
      </c>
      <c r="L14" s="117">
        <f>SUMIF('pow podst'!C3:C32,"N",'pow podst'!T3:T32)</f>
        <v>0</v>
      </c>
      <c r="M14" s="117">
        <f>SUMIF('pow podst'!C3:C32,"N",'pow podst'!U3:U32)</f>
        <v>0</v>
      </c>
      <c r="N14" s="117">
        <f>SUMIF('pow podst'!C3:C32,"N",'pow podst'!V3:V32)</f>
        <v>0</v>
      </c>
      <c r="O14" s="121">
        <f>SUMIF('pow podst'!C3:C32,"N",'pow podst'!W3:W32)</f>
        <v>0</v>
      </c>
      <c r="P14" s="16" t="b">
        <f t="shared" si="0"/>
        <v>1</v>
      </c>
      <c r="Q14" s="28" t="b">
        <f t="shared" si="1"/>
        <v>1</v>
      </c>
      <c r="R14" s="17"/>
      <c r="S14" s="17"/>
      <c r="T14" s="18"/>
      <c r="U14" s="18"/>
      <c r="V14" s="19"/>
      <c r="W14" s="8"/>
      <c r="X14" s="8"/>
    </row>
    <row r="15" spans="1:24" ht="31.5" customHeight="1" thickBot="1">
      <c r="A15" s="36" t="s">
        <v>37</v>
      </c>
      <c r="B15" s="61">
        <f>COUNTIF('pow podst'!C3:C32,"W")</f>
        <v>6</v>
      </c>
      <c r="C15" s="122">
        <f>SUMIF('pow podst'!C3:C32,"W",'pow podst'!J3:J32)</f>
        <v>45460443</v>
      </c>
      <c r="D15" s="123">
        <f>SUMIF('pow podst'!C3:C32,"W",'pow podst'!L3:L32)</f>
        <v>22730222</v>
      </c>
      <c r="E15" s="124">
        <f>SUMIF('pow podst'!C3:C32,"W",'pow podst'!K3:K32)</f>
        <v>22730221</v>
      </c>
      <c r="F15" s="125">
        <f>SUMIF('pow podst'!C3:C32,"W",'pow podst'!N3:N32)</f>
        <v>0</v>
      </c>
      <c r="G15" s="122">
        <f>SUMIF('pow podst'!C3:C32,"W",'pow podst'!O3:O32)</f>
        <v>0</v>
      </c>
      <c r="H15" s="122">
        <f>SUMIF('pow podst'!C3:C32,"W",'pow podst'!P3:P32)</f>
        <v>0</v>
      </c>
      <c r="I15" s="122">
        <f>SUMIF('pow podst'!C3:C32,"W",'pow podst'!Q3:Q32)</f>
        <v>5281577</v>
      </c>
      <c r="J15" s="122">
        <f>SUMIF('pow podst'!C3:C32,"W",'pow podst'!R3:R32)</f>
        <v>15588720</v>
      </c>
      <c r="K15" s="122">
        <f>SUMIF('pow podst'!C3:C32,"W",'pow podst'!S3:S32)</f>
        <v>1859924</v>
      </c>
      <c r="L15" s="122">
        <f>SUMIF('pow podst'!C3:C32,"W",'pow podst'!T3:T32)</f>
        <v>0</v>
      </c>
      <c r="M15" s="122">
        <f>SUMIF('pow podst'!C3:C32,"W",'pow podst'!U3:U32)</f>
        <v>0</v>
      </c>
      <c r="N15" s="122">
        <f>SUMIF('pow podst'!C3:C32,"W",'pow podst'!V3:V32)</f>
        <v>0</v>
      </c>
      <c r="O15" s="126">
        <f>SUMIF('pow podst'!C3:C32,"W",'pow podst'!W3:W32)</f>
        <v>0</v>
      </c>
      <c r="P15" s="16" t="b">
        <f t="shared" si="0"/>
        <v>1</v>
      </c>
      <c r="Q15" s="28" t="b">
        <f t="shared" si="1"/>
        <v>1</v>
      </c>
      <c r="R15" s="17"/>
      <c r="S15" s="17"/>
      <c r="T15" s="18"/>
      <c r="U15" s="18"/>
      <c r="V15" s="19"/>
      <c r="W15" s="8"/>
      <c r="X15" s="8"/>
    </row>
    <row r="16" spans="1:24" ht="31.5" customHeight="1" thickTop="1">
      <c r="A16" s="33" t="s">
        <v>38</v>
      </c>
      <c r="B16" s="58">
        <f>COUNTA('gm podst'!L3:L109)</f>
        <v>107</v>
      </c>
      <c r="C16" s="107">
        <f>SUM('gm podst'!K3:K109)</f>
        <v>340936412.67</v>
      </c>
      <c r="D16" s="108">
        <f>SUM('gm podst'!M3:M109)</f>
        <v>170722968.76999998</v>
      </c>
      <c r="E16" s="109">
        <f>SUM('gm podst'!L3:L109)</f>
        <v>170213443.9</v>
      </c>
      <c r="F16" s="127">
        <f>SUM('gm podst'!O3:O109)</f>
        <v>0</v>
      </c>
      <c r="G16" s="128">
        <f>SUM('gm podst'!P3:P109)</f>
        <v>7142795</v>
      </c>
      <c r="H16" s="128">
        <f>SUM('gm podst'!Q3:Q109)</f>
        <v>23803297</v>
      </c>
      <c r="I16" s="128">
        <f>SUM('gm podst'!R3:R109)</f>
        <v>83590593.9</v>
      </c>
      <c r="J16" s="128">
        <f>SUM('gm podst'!S3:S109)</f>
        <v>31907888</v>
      </c>
      <c r="K16" s="128">
        <f>SUM('gm podst'!T3:T109)</f>
        <v>14476353</v>
      </c>
      <c r="L16" s="128">
        <f>SUM('gm podst'!U3:U109)</f>
        <v>9292517</v>
      </c>
      <c r="M16" s="128">
        <f>SUM('gm podst'!V3:V109)</f>
        <v>0</v>
      </c>
      <c r="N16" s="128">
        <f>SUM('gm podst'!W3:W109)</f>
        <v>0</v>
      </c>
      <c r="O16" s="129">
        <f>SUM('gm podst'!X3:X109)</f>
        <v>0</v>
      </c>
      <c r="P16" s="16" t="b">
        <f t="shared" si="0"/>
        <v>1</v>
      </c>
      <c r="Q16" s="28" t="b">
        <f t="shared" si="1"/>
        <v>1</v>
      </c>
      <c r="R16" s="17"/>
      <c r="S16" s="17"/>
      <c r="T16" s="18"/>
      <c r="U16" s="18"/>
      <c r="V16" s="18"/>
      <c r="W16" s="18"/>
      <c r="X16" s="18"/>
    </row>
    <row r="17" spans="1:24" ht="31.5" customHeight="1">
      <c r="A17" s="34" t="s">
        <v>35</v>
      </c>
      <c r="B17" s="59">
        <f>COUNTIF('gm podst'!C3:C109,"K")</f>
        <v>25</v>
      </c>
      <c r="C17" s="112">
        <f>SUMIF('gm podst'!C3:C109,"K",'gm podst'!K3:K109)</f>
        <v>124389393.85000002</v>
      </c>
      <c r="D17" s="113">
        <f>SUMIF('gm podst'!C3:C109,"K",'gm podst'!M3:M109)</f>
        <v>62229473.849999994</v>
      </c>
      <c r="E17" s="114">
        <f>SUMIF('gm podst'!C3:C109,"K",'gm podst'!L3:L109)</f>
        <v>62159920</v>
      </c>
      <c r="F17" s="115">
        <f>SUMIF('gm podst'!C3:C109,"K",'gm podst'!O3:O109)</f>
        <v>0</v>
      </c>
      <c r="G17" s="112">
        <f>SUMIF('gm podst'!C3:C109,"K",'gm podst'!P3:P109)</f>
        <v>7142795</v>
      </c>
      <c r="H17" s="112">
        <f>SUMIF('gm podst'!C3:C109,"K",'gm podst'!Q3:Q109)</f>
        <v>23803297</v>
      </c>
      <c r="I17" s="112">
        <f>SUMIF('gm podst'!C3:C109,"K",'gm podst'!R3:R109)</f>
        <v>23986379</v>
      </c>
      <c r="J17" s="112">
        <f>SUMIF('gm podst'!C3:C109,"K",'gm podst'!S3:S109)</f>
        <v>6671614</v>
      </c>
      <c r="K17" s="112">
        <f>SUMIF('gm podst'!C3:C109,"K",'gm podst'!T3:T109)</f>
        <v>555835</v>
      </c>
      <c r="L17" s="112">
        <f>SUMIF('gm podst'!C3:C109,"K",'gm podst'!U3:U109)</f>
        <v>0</v>
      </c>
      <c r="M17" s="112">
        <f>SUMIF('gm podst'!C3:C109,"K",'gm podst'!V3:V109)</f>
        <v>0</v>
      </c>
      <c r="N17" s="112">
        <f>SUMIF('gm podst'!C3:C109,"K",'gm podst'!W3:W109)</f>
        <v>0</v>
      </c>
      <c r="O17" s="116">
        <f>SUMIF('gm podst'!C3:C109,"K",'gm podst'!X3:X109)</f>
        <v>0</v>
      </c>
      <c r="P17" s="16" t="b">
        <f t="shared" si="0"/>
        <v>1</v>
      </c>
      <c r="Q17" s="28" t="b">
        <f t="shared" si="1"/>
        <v>1</v>
      </c>
      <c r="R17" s="17"/>
      <c r="S17" s="17"/>
      <c r="T17" s="18"/>
      <c r="U17" s="18"/>
      <c r="V17" s="18"/>
      <c r="W17" s="18"/>
      <c r="X17" s="18"/>
    </row>
    <row r="18" spans="1:24" ht="31.5" customHeight="1">
      <c r="A18" s="35" t="s">
        <v>36</v>
      </c>
      <c r="B18" s="60">
        <f>COUNTIF('gm podst'!C3:C109,"N")</f>
        <v>61</v>
      </c>
      <c r="C18" s="117">
        <f>SUMIF('gm podst'!C3:C109,"N",'gm podst'!K3:K109)</f>
        <v>88496956.82</v>
      </c>
      <c r="D18" s="118">
        <f>SUMIF('gm podst'!C3:C109,"N",'gm podst'!M3:M109)</f>
        <v>44468460.92</v>
      </c>
      <c r="E18" s="119">
        <f>SUMIF('gm podst'!C3:C109,"N",'gm podst'!L3:L109)</f>
        <v>44028495.9</v>
      </c>
      <c r="F18" s="120">
        <f>SUMIF('gm podst'!C3:C109,"N",'gm podst'!O3:O109)</f>
        <v>0</v>
      </c>
      <c r="G18" s="117">
        <f>SUMIF('gm podst'!C3:C109,"N",'gm podst'!P3:P109)</f>
        <v>0</v>
      </c>
      <c r="H18" s="117">
        <f>SUMIF('gm podst'!C3:C109,"N",'gm podst'!Q3:Q109)</f>
        <v>0</v>
      </c>
      <c r="I18" s="117">
        <f>SUMIF('gm podst'!C3:C109,"N",'gm podst'!R3:R109)</f>
        <v>44028495.9</v>
      </c>
      <c r="J18" s="117">
        <f>SUMIF('gm podst'!C3:C109,"N",'gm podst'!S3:S109)</f>
        <v>0</v>
      </c>
      <c r="K18" s="117">
        <f>SUMIF('gm podst'!C3:C109,"N",'gm podst'!T3:T109)</f>
        <v>0</v>
      </c>
      <c r="L18" s="117">
        <f>SUMIF('gm podst'!C3:C109,"N",'gm podst'!U3:U109)</f>
        <v>0</v>
      </c>
      <c r="M18" s="117">
        <f>SUMIF('gm podst'!C3:C109,"N",'gm podst'!V3:V109)</f>
        <v>0</v>
      </c>
      <c r="N18" s="117">
        <f>SUMIF('gm podst'!C3:C109,"N",'gm podst'!W3:W109)</f>
        <v>0</v>
      </c>
      <c r="O18" s="121">
        <f>SUMIF('gm podst'!C3:C109,"N",'gm podst'!X3:X109)</f>
        <v>0</v>
      </c>
      <c r="P18" s="16" t="b">
        <f t="shared" si="0"/>
        <v>1</v>
      </c>
      <c r="Q18" s="28" t="b">
        <f t="shared" si="1"/>
        <v>1</v>
      </c>
      <c r="R18" s="17"/>
      <c r="S18" s="17"/>
      <c r="T18" s="18"/>
      <c r="U18" s="18"/>
      <c r="V18" s="18"/>
      <c r="W18" s="18"/>
      <c r="X18" s="18"/>
    </row>
    <row r="19" spans="1:24" ht="31.5" customHeight="1" thickBot="1">
      <c r="A19" s="36" t="s">
        <v>37</v>
      </c>
      <c r="B19" s="61">
        <f>COUNTIF('gm podst'!C3:C109,"W")</f>
        <v>21</v>
      </c>
      <c r="C19" s="122">
        <f>SUMIF('gm podst'!C3:C109,"W",'gm podst'!K3:K109)</f>
        <v>128050062</v>
      </c>
      <c r="D19" s="123">
        <f>SUMIF('gm podst'!C3:C109,"W",'gm podst'!M3:M109)</f>
        <v>64025034</v>
      </c>
      <c r="E19" s="124">
        <f>SUMIF('gm podst'!C3:C109,"W",'gm podst'!L3:L109)</f>
        <v>64025028</v>
      </c>
      <c r="F19" s="125">
        <f>SUMIF('gm podst'!C3:C109,"W",'gm podst'!O3:O109)</f>
        <v>0</v>
      </c>
      <c r="G19" s="122">
        <f>SUMIF('gm podst'!C3:C109,"W",'gm podst'!P3:P109)</f>
        <v>0</v>
      </c>
      <c r="H19" s="122">
        <f>SUMIF('gm podst'!C3:C109,"W",'gm podst'!Q3:Q109)</f>
        <v>0</v>
      </c>
      <c r="I19" s="122">
        <f>SUMIF('gm podst'!C3:C109,"W",'gm podst'!R3:R109)</f>
        <v>15575719</v>
      </c>
      <c r="J19" s="122">
        <f>SUMIF('gm podst'!C3:C109,"W",'gm podst'!S3:S109)</f>
        <v>25236274</v>
      </c>
      <c r="K19" s="122">
        <f>SUMIF('gm podst'!C3:C109,"W",'gm podst'!T3:T109)</f>
        <v>13920518</v>
      </c>
      <c r="L19" s="122">
        <f>SUMIF('gm podst'!C3:C109,"W",'gm podst'!U3:U109)</f>
        <v>9292517</v>
      </c>
      <c r="M19" s="122">
        <f>SUMIF('gm podst'!C3:C109,"W",'gm podst'!V3:V109)</f>
        <v>0</v>
      </c>
      <c r="N19" s="122">
        <f>SUMIF('gm podst'!C3:C109,"W",'gm podst'!W3:W109)</f>
        <v>0</v>
      </c>
      <c r="O19" s="126">
        <f>SUMIF('gm podst'!C3:C109,"W",'gm podst'!X3:X109)</f>
        <v>0</v>
      </c>
      <c r="P19" s="16" t="b">
        <f t="shared" si="0"/>
        <v>1</v>
      </c>
      <c r="Q19" s="28" t="b">
        <f t="shared" si="1"/>
        <v>1</v>
      </c>
      <c r="R19" s="17"/>
      <c r="S19" s="17"/>
      <c r="T19" s="18"/>
      <c r="U19" s="18"/>
      <c r="V19" s="18"/>
      <c r="W19" s="18"/>
      <c r="X19" s="18"/>
    </row>
    <row r="20" spans="1:24" s="22" customFormat="1" ht="31.5" customHeight="1" thickTop="1">
      <c r="A20" s="37" t="s">
        <v>39</v>
      </c>
      <c r="B20" s="62">
        <f>B12+B16</f>
        <v>137</v>
      </c>
      <c r="C20" s="106">
        <f>C12+C16</f>
        <v>497129613.97</v>
      </c>
      <c r="D20" s="130">
        <f aca="true" t="shared" si="2" ref="C20:O22">D12+D16</f>
        <v>251407828.07</v>
      </c>
      <c r="E20" s="131">
        <f t="shared" si="2"/>
        <v>245721785.9</v>
      </c>
      <c r="F20" s="132">
        <f t="shared" si="2"/>
        <v>0</v>
      </c>
      <c r="G20" s="106">
        <f>G12+G16</f>
        <v>8010868</v>
      </c>
      <c r="H20" s="106">
        <f>H12+H16</f>
        <v>30818072</v>
      </c>
      <c r="I20" s="106">
        <f t="shared" si="2"/>
        <v>133149613.9</v>
      </c>
      <c r="J20" s="106">
        <f t="shared" si="2"/>
        <v>48114438</v>
      </c>
      <c r="K20" s="106">
        <f t="shared" si="2"/>
        <v>16336277</v>
      </c>
      <c r="L20" s="106">
        <f t="shared" si="2"/>
        <v>9292517</v>
      </c>
      <c r="M20" s="106">
        <f t="shared" si="2"/>
        <v>0</v>
      </c>
      <c r="N20" s="106">
        <f t="shared" si="2"/>
        <v>0</v>
      </c>
      <c r="O20" s="133">
        <f t="shared" si="2"/>
        <v>0</v>
      </c>
      <c r="P20" s="16" t="b">
        <f t="shared" si="0"/>
        <v>1</v>
      </c>
      <c r="Q20" s="28" t="b">
        <f>E20=SUM(F20:O20)</f>
        <v>1</v>
      </c>
      <c r="R20" s="20"/>
      <c r="S20" s="20"/>
      <c r="T20" s="21"/>
      <c r="U20" s="21"/>
      <c r="V20" s="21"/>
      <c r="W20" s="21"/>
      <c r="X20" s="21"/>
    </row>
    <row r="21" spans="1:24" s="22" customFormat="1" ht="31.5" customHeight="1">
      <c r="A21" s="38" t="s">
        <v>35</v>
      </c>
      <c r="B21" s="63">
        <f>B13+B17</f>
        <v>34</v>
      </c>
      <c r="C21" s="134">
        <f t="shared" si="2"/>
        <v>164282546.15000004</v>
      </c>
      <c r="D21" s="135">
        <f t="shared" si="2"/>
        <v>82176054.14999999</v>
      </c>
      <c r="E21" s="114">
        <f t="shared" si="2"/>
        <v>82106492</v>
      </c>
      <c r="F21" s="136">
        <f t="shared" si="2"/>
        <v>0</v>
      </c>
      <c r="G21" s="134">
        <f t="shared" si="2"/>
        <v>8010868</v>
      </c>
      <c r="H21" s="134">
        <f t="shared" si="2"/>
        <v>30818072</v>
      </c>
      <c r="I21" s="134">
        <f t="shared" si="2"/>
        <v>35432273</v>
      </c>
      <c r="J21" s="134">
        <f t="shared" si="2"/>
        <v>7289444</v>
      </c>
      <c r="K21" s="134">
        <f t="shared" si="2"/>
        <v>555835</v>
      </c>
      <c r="L21" s="134">
        <f t="shared" si="2"/>
        <v>0</v>
      </c>
      <c r="M21" s="134">
        <f t="shared" si="2"/>
        <v>0</v>
      </c>
      <c r="N21" s="134">
        <f t="shared" si="2"/>
        <v>0</v>
      </c>
      <c r="O21" s="137">
        <f t="shared" si="2"/>
        <v>0</v>
      </c>
      <c r="P21" s="16" t="b">
        <f t="shared" si="0"/>
        <v>1</v>
      </c>
      <c r="Q21" s="28" t="b">
        <f>E21=SUM(F21:O21)</f>
        <v>1</v>
      </c>
      <c r="R21" s="20"/>
      <c r="S21" s="20"/>
      <c r="T21" s="21"/>
      <c r="U21" s="21"/>
      <c r="V21" s="21"/>
      <c r="W21" s="21"/>
      <c r="X21" s="21"/>
    </row>
    <row r="22" spans="1:24" s="22" customFormat="1" ht="31.5" customHeight="1">
      <c r="A22" s="39" t="s">
        <v>36</v>
      </c>
      <c r="B22" s="64">
        <f>B14+B18</f>
        <v>76</v>
      </c>
      <c r="C22" s="138">
        <f t="shared" si="2"/>
        <v>159336562.82</v>
      </c>
      <c r="D22" s="139">
        <f t="shared" si="2"/>
        <v>82476517.92</v>
      </c>
      <c r="E22" s="119">
        <f t="shared" si="2"/>
        <v>76860044.9</v>
      </c>
      <c r="F22" s="140">
        <f t="shared" si="2"/>
        <v>0</v>
      </c>
      <c r="G22" s="138">
        <f t="shared" si="2"/>
        <v>0</v>
      </c>
      <c r="H22" s="138">
        <f t="shared" si="2"/>
        <v>0</v>
      </c>
      <c r="I22" s="138">
        <f t="shared" si="2"/>
        <v>76860044.9</v>
      </c>
      <c r="J22" s="138">
        <f t="shared" si="2"/>
        <v>0</v>
      </c>
      <c r="K22" s="138">
        <f t="shared" si="2"/>
        <v>0</v>
      </c>
      <c r="L22" s="138">
        <f t="shared" si="2"/>
        <v>0</v>
      </c>
      <c r="M22" s="138">
        <f t="shared" si="2"/>
        <v>0</v>
      </c>
      <c r="N22" s="138">
        <f t="shared" si="2"/>
        <v>0</v>
      </c>
      <c r="O22" s="141">
        <f t="shared" si="2"/>
        <v>0</v>
      </c>
      <c r="P22" s="16" t="b">
        <f t="shared" si="0"/>
        <v>1</v>
      </c>
      <c r="Q22" s="28" t="b">
        <f>E22=SUM(F22:O22)</f>
        <v>1</v>
      </c>
      <c r="R22" s="20"/>
      <c r="S22" s="20"/>
      <c r="T22" s="21"/>
      <c r="U22" s="21"/>
      <c r="V22" s="21"/>
      <c r="W22" s="21"/>
      <c r="X22" s="21"/>
    </row>
    <row r="23" spans="1:24" s="22" customFormat="1" ht="31.5" customHeight="1" thickBot="1">
      <c r="A23" s="40" t="s">
        <v>37</v>
      </c>
      <c r="B23" s="65">
        <f>B15+B19</f>
        <v>27</v>
      </c>
      <c r="C23" s="142">
        <f aca="true" t="shared" si="3" ref="C23:O23">C15+C19</f>
        <v>173510505</v>
      </c>
      <c r="D23" s="143">
        <f t="shared" si="3"/>
        <v>86755256</v>
      </c>
      <c r="E23" s="124">
        <f t="shared" si="3"/>
        <v>86755249</v>
      </c>
      <c r="F23" s="144">
        <f t="shared" si="3"/>
        <v>0</v>
      </c>
      <c r="G23" s="142">
        <f t="shared" si="3"/>
        <v>0</v>
      </c>
      <c r="H23" s="142">
        <f t="shared" si="3"/>
        <v>0</v>
      </c>
      <c r="I23" s="142">
        <f t="shared" si="3"/>
        <v>20857296</v>
      </c>
      <c r="J23" s="142">
        <f t="shared" si="3"/>
        <v>40824994</v>
      </c>
      <c r="K23" s="142">
        <f t="shared" si="3"/>
        <v>15780442</v>
      </c>
      <c r="L23" s="142">
        <f t="shared" si="3"/>
        <v>9292517</v>
      </c>
      <c r="M23" s="142">
        <f t="shared" si="3"/>
        <v>0</v>
      </c>
      <c r="N23" s="142">
        <f t="shared" si="3"/>
        <v>0</v>
      </c>
      <c r="O23" s="145">
        <f t="shared" si="3"/>
        <v>0</v>
      </c>
      <c r="P23" s="16" t="b">
        <f>C23=(D23+E23)</f>
        <v>1</v>
      </c>
      <c r="Q23" s="28" t="b">
        <f>E23=SUM(F23:O23)</f>
        <v>1</v>
      </c>
      <c r="R23" s="20"/>
      <c r="S23" s="20"/>
      <c r="T23" s="21"/>
      <c r="U23" s="21"/>
      <c r="V23" s="21"/>
      <c r="W23" s="21"/>
      <c r="X23" s="21"/>
    </row>
    <row r="24" spans="1:24" ht="31.5" customHeight="1" thickTop="1">
      <c r="A24" s="33" t="s">
        <v>2</v>
      </c>
      <c r="B24" s="58">
        <f>COUNTA('pow rez'!K3:K9)</f>
        <v>7</v>
      </c>
      <c r="C24" s="107">
        <f>SUM('pow rez'!J3:J9)</f>
        <v>47988695</v>
      </c>
      <c r="D24" s="108">
        <f>SUM('pow rez'!L3:L9)</f>
        <v>23994350</v>
      </c>
      <c r="E24" s="109">
        <f>SUM('pow rez'!K3:K9)</f>
        <v>23994345</v>
      </c>
      <c r="F24" s="110">
        <f>SUM('pow rez'!N3:N9)</f>
        <v>0</v>
      </c>
      <c r="G24" s="107">
        <f>SUM('pow rez'!O3:O9)</f>
        <v>0</v>
      </c>
      <c r="H24" s="107">
        <f>SUM('pow rez'!P3:P9)</f>
        <v>0</v>
      </c>
      <c r="I24" s="107">
        <f>SUM('pow rez'!Q3:Q9)</f>
        <v>23994345</v>
      </c>
      <c r="J24" s="107">
        <f>SUM('pow rez'!R3:R9)</f>
        <v>0</v>
      </c>
      <c r="K24" s="107">
        <f>SUM('pow rez'!S3:S9)</f>
        <v>0</v>
      </c>
      <c r="L24" s="107">
        <f>SUM('pow rez'!T3:T9)</f>
        <v>0</v>
      </c>
      <c r="M24" s="107">
        <f>SUM('pow rez'!U3:U9)</f>
        <v>0</v>
      </c>
      <c r="N24" s="107">
        <f>SUM('pow rez'!V3:V9)</f>
        <v>0</v>
      </c>
      <c r="O24" s="111">
        <f>SUM('pow rez'!W3:W9)</f>
        <v>0</v>
      </c>
      <c r="P24" s="16" t="b">
        <f aca="true" t="shared" si="4" ref="P24:P36">C24=(D24+E24)</f>
        <v>1</v>
      </c>
      <c r="Q24" s="28" t="b">
        <f aca="true" t="shared" si="5" ref="Q24:Q36">E24=SUM(F24:O24)</f>
        <v>1</v>
      </c>
      <c r="R24" s="17"/>
      <c r="S24" s="17"/>
      <c r="T24" s="18"/>
      <c r="U24" s="18"/>
      <c r="V24" s="18"/>
      <c r="W24" s="18"/>
      <c r="X24" s="18"/>
    </row>
    <row r="25" spans="1:24" ht="31.5" customHeight="1">
      <c r="A25" s="35" t="s">
        <v>36</v>
      </c>
      <c r="B25" s="60">
        <f>COUNTIF('pow rez'!C3:C9,"N")</f>
        <v>7</v>
      </c>
      <c r="C25" s="117">
        <f>SUMIF('pow rez'!C3:C9,"N",'pow rez'!J3:J9)</f>
        <v>47988695</v>
      </c>
      <c r="D25" s="118">
        <f>SUMIF('pow rez'!C3:C9,"N",'pow rez'!L3:L9)</f>
        <v>23994350</v>
      </c>
      <c r="E25" s="119">
        <f>SUMIF('pow rez'!C3:C9,"N",'pow rez'!K3:K9)</f>
        <v>23994345</v>
      </c>
      <c r="F25" s="120">
        <f>SUMIF('pow rez'!C3:C9,"N",'pow rez'!N3:N9)</f>
        <v>0</v>
      </c>
      <c r="G25" s="117">
        <f>SUMIF('pow rez'!C3:C9,"N",'pow rez'!O3:O9)</f>
        <v>0</v>
      </c>
      <c r="H25" s="117">
        <f>SUMIF('pow rez'!C3:C9,"N",'pow rez'!P3:P9)</f>
        <v>0</v>
      </c>
      <c r="I25" s="117">
        <f>SUMIF('pow rez'!C3:C9,"N",'pow rez'!Q3:Q9)</f>
        <v>23994345</v>
      </c>
      <c r="J25" s="117">
        <f>SUMIF('pow rez'!C3:C9,"N",'pow rez'!R3:R9)</f>
        <v>0</v>
      </c>
      <c r="K25" s="117">
        <f>SUMIF('pow rez'!C3:C9,"N",'pow rez'!S3:S9)</f>
        <v>0</v>
      </c>
      <c r="L25" s="117">
        <f>SUMIF('pow rez'!C3:C9,"N",'pow rez'!T3:T9)</f>
        <v>0</v>
      </c>
      <c r="M25" s="117">
        <f>SUMIF('pow rez'!C3:C9,"N",'pow rez'!U3:U9)</f>
        <v>0</v>
      </c>
      <c r="N25" s="117">
        <f>SUMIF('pow rez'!C3:C9,"N",'pow rez'!V3:V9)</f>
        <v>0</v>
      </c>
      <c r="O25" s="121">
        <f>SUMIF('pow rez'!C3:C9,"N",'pow rez'!W3:W9)</f>
        <v>0</v>
      </c>
      <c r="P25" s="16" t="b">
        <f t="shared" si="4"/>
        <v>1</v>
      </c>
      <c r="Q25" s="28" t="b">
        <f t="shared" si="5"/>
        <v>1</v>
      </c>
      <c r="R25" s="17"/>
      <c r="S25" s="17"/>
      <c r="T25" s="18"/>
      <c r="U25" s="18"/>
      <c r="V25" s="18"/>
      <c r="W25" s="18"/>
      <c r="X25" s="18"/>
    </row>
    <row r="26" spans="1:24" ht="31.5" customHeight="1" thickBot="1">
      <c r="A26" s="36" t="s">
        <v>37</v>
      </c>
      <c r="B26" s="61">
        <f>COUNTIF('pow rez'!C3:C9,"W")</f>
        <v>0</v>
      </c>
      <c r="C26" s="122">
        <f>SUMIF('pow rez'!C3:C9,"W",'pow rez'!J3:J9)</f>
        <v>0</v>
      </c>
      <c r="D26" s="123">
        <f>SUMIF('pow rez'!C3:C9,"W",'pow rez'!L3:L9)</f>
        <v>0</v>
      </c>
      <c r="E26" s="124">
        <f>SUMIF('pow rez'!C3:C9,"W",'pow rez'!K3:K9)</f>
        <v>0</v>
      </c>
      <c r="F26" s="125">
        <f>SUMIF('pow rez'!C3:C9,"W",'pow rez'!N3:N9)</f>
        <v>0</v>
      </c>
      <c r="G26" s="122">
        <f>SUMIF('pow rez'!C3:C9,"W",'pow rez'!O3:O9)</f>
        <v>0</v>
      </c>
      <c r="H26" s="122">
        <f>SUMIF('pow rez'!C3:C9,"W",'pow rez'!P3:P9)</f>
        <v>0</v>
      </c>
      <c r="I26" s="122">
        <f>SUMIF('pow rez'!C3:C9,"W",'pow rez'!Q3:Q9)</f>
        <v>0</v>
      </c>
      <c r="J26" s="122">
        <f>SUMIF('pow rez'!C3:C9,"W",'pow rez'!R3:R9)</f>
        <v>0</v>
      </c>
      <c r="K26" s="122">
        <f>SUMIF('pow rez'!C3:C9,"W",'pow rez'!S3:S9)</f>
        <v>0</v>
      </c>
      <c r="L26" s="122">
        <f>SUMIF('pow rez'!C3:C9,"W",'pow rez'!T3:T9)</f>
        <v>0</v>
      </c>
      <c r="M26" s="122">
        <f>SUMIF('pow rez'!C3:C9,"W",'pow rez'!U3:U9)</f>
        <v>0</v>
      </c>
      <c r="N26" s="122">
        <f>SUMIF('pow rez'!C3:C9,"W",'pow rez'!V3:V9)</f>
        <v>0</v>
      </c>
      <c r="O26" s="126">
        <f>SUMIF('pow rez'!C3:C9,"W",'pow rez'!W3:W9)</f>
        <v>0</v>
      </c>
      <c r="P26" s="16" t="b">
        <f t="shared" si="4"/>
        <v>1</v>
      </c>
      <c r="Q26" s="28" t="b">
        <f t="shared" si="5"/>
        <v>1</v>
      </c>
      <c r="R26" s="17"/>
      <c r="S26" s="17"/>
      <c r="T26" s="18"/>
      <c r="U26" s="18"/>
      <c r="V26" s="18"/>
      <c r="W26" s="18"/>
      <c r="X26" s="18"/>
    </row>
    <row r="27" spans="1:24" ht="31.5" customHeight="1" thickTop="1">
      <c r="A27" s="33" t="s">
        <v>3</v>
      </c>
      <c r="B27" s="58">
        <f>COUNTA('gm rez'!L6:L41)</f>
        <v>36</v>
      </c>
      <c r="C27" s="107">
        <f>SUM('gm rez'!K6:K41)</f>
        <v>115369525.73</v>
      </c>
      <c r="D27" s="108">
        <f>SUM('gm rez'!M6:M41)</f>
        <v>57684769.730000004</v>
      </c>
      <c r="E27" s="109">
        <f>SUM('gm rez'!L6:L41)</f>
        <v>57684756</v>
      </c>
      <c r="F27" s="110">
        <f>SUM('gm rez'!O6:O41)</f>
        <v>0</v>
      </c>
      <c r="G27" s="107">
        <f>SUM('gm rez'!P6:P41)</f>
        <v>0</v>
      </c>
      <c r="H27" s="107">
        <f>SUM('gm rez'!Q6:Q41)</f>
        <v>0</v>
      </c>
      <c r="I27" s="107">
        <f>SUM('gm rez'!R6:R41)</f>
        <v>57684756</v>
      </c>
      <c r="J27" s="107">
        <f>SUM('gm rez'!S6:S41)</f>
        <v>0</v>
      </c>
      <c r="K27" s="107">
        <f>SUM('gm rez'!T6:T41)</f>
        <v>0</v>
      </c>
      <c r="L27" s="107">
        <f>SUM('gm rez'!U6:U41)</f>
        <v>0</v>
      </c>
      <c r="M27" s="107">
        <f>SUM('gm rez'!V6:V41)</f>
        <v>0</v>
      </c>
      <c r="N27" s="107">
        <f>SUM('gm rez'!W6:W41)</f>
        <v>0</v>
      </c>
      <c r="O27" s="111">
        <f>SUM('gm rez'!X6:X41)</f>
        <v>0</v>
      </c>
      <c r="P27" s="16" t="b">
        <f t="shared" si="4"/>
        <v>1</v>
      </c>
      <c r="Q27" s="28" t="b">
        <f t="shared" si="5"/>
        <v>1</v>
      </c>
      <c r="R27" s="23"/>
      <c r="S27" s="23"/>
      <c r="T27" s="24"/>
      <c r="U27" s="24"/>
      <c r="V27" s="19"/>
      <c r="W27" s="8"/>
      <c r="X27" s="8"/>
    </row>
    <row r="28" spans="1:24" ht="31.5" customHeight="1">
      <c r="A28" s="35" t="s">
        <v>36</v>
      </c>
      <c r="B28" s="60">
        <f>COUNTIF('gm rez'!C6:C41,"N")</f>
        <v>36</v>
      </c>
      <c r="C28" s="117">
        <f>SUMIF('gm rez'!C6:C41,"N",'gm rez'!K6:K41)</f>
        <v>115369525.73</v>
      </c>
      <c r="D28" s="118">
        <f>SUMIF('gm rez'!C6:C41,"N",'gm rez'!M6:M41)</f>
        <v>57684769.730000004</v>
      </c>
      <c r="E28" s="119">
        <f>SUMIF('gm rez'!C6:C41,"N",'gm rez'!L6:L41)</f>
        <v>57684756</v>
      </c>
      <c r="F28" s="120">
        <f>SUMIF('gm rez'!C6:C41,"N",'gm rez'!O6:O41)</f>
        <v>0</v>
      </c>
      <c r="G28" s="117">
        <f>SUMIF('gm rez'!C6:C41,"N",'gm rez'!P6:P41)</f>
        <v>0</v>
      </c>
      <c r="H28" s="117">
        <f>SUMIF('gm rez'!C6:C41,"N",'gm rez'!Q6:Q41)</f>
        <v>0</v>
      </c>
      <c r="I28" s="117">
        <f>SUMIF('gm rez'!C6:C41,"N",'gm rez'!R6:R41)</f>
        <v>57684756</v>
      </c>
      <c r="J28" s="117">
        <f>SUMIF('gm rez'!C6:C41,"N",'gm rez'!S6:S41)</f>
        <v>0</v>
      </c>
      <c r="K28" s="117">
        <f>SUMIF('gm rez'!C6:C41,"N",'gm rez'!T6:T41)</f>
        <v>0</v>
      </c>
      <c r="L28" s="117">
        <f>SUMIF('gm rez'!C6:C41,"N",'gm rez'!U6:U41)</f>
        <v>0</v>
      </c>
      <c r="M28" s="117">
        <f>SUMIF('gm rez'!C6:C41,"N",'gm rez'!V6:V41)</f>
        <v>0</v>
      </c>
      <c r="N28" s="117">
        <f>SUMIF('gm rez'!C6:C41,"N",'gm rez'!W6:W41)</f>
        <v>0</v>
      </c>
      <c r="O28" s="121">
        <f>SUMIF('gm rez'!C6:C41,"N",'gm rez'!X6:X41)</f>
        <v>0</v>
      </c>
      <c r="P28" s="16" t="b">
        <f t="shared" si="4"/>
        <v>1</v>
      </c>
      <c r="Q28" s="28" t="b">
        <f t="shared" si="5"/>
        <v>1</v>
      </c>
      <c r="R28" s="23"/>
      <c r="S28" s="23"/>
      <c r="T28" s="24"/>
      <c r="U28" s="24"/>
      <c r="V28" s="19"/>
      <c r="W28" s="8"/>
      <c r="X28" s="8"/>
    </row>
    <row r="29" spans="1:24" ht="31.5" customHeight="1" thickBot="1">
      <c r="A29" s="36" t="s">
        <v>37</v>
      </c>
      <c r="B29" s="61">
        <f>COUNTIF('gm rez'!C6:C41,"W")</f>
        <v>0</v>
      </c>
      <c r="C29" s="122">
        <f>SUMIF('gm rez'!C6:C41,"W",'gm rez'!K6:K41)</f>
        <v>0</v>
      </c>
      <c r="D29" s="123">
        <f>SUMIF('gm rez'!C6:C41,"W",'gm rez'!M6:M41)</f>
        <v>0</v>
      </c>
      <c r="E29" s="124">
        <f>SUMIF('gm rez'!C6:C41,"W",'gm rez'!L6:L41)</f>
        <v>0</v>
      </c>
      <c r="F29" s="125">
        <f>SUMIF('gm rez'!C6:C41,"W",'gm rez'!O6:O41)</f>
        <v>0</v>
      </c>
      <c r="G29" s="122">
        <f>SUMIF('gm rez'!C6:C41,"W",'gm rez'!P6:P41)</f>
        <v>0</v>
      </c>
      <c r="H29" s="122">
        <f>SUMIF('gm rez'!C6:C41,"W",'gm rez'!Q6:Q41)</f>
        <v>0</v>
      </c>
      <c r="I29" s="122">
        <f>SUMIF('gm rez'!C6:C41,"W",'gm rez'!R6:R41)</f>
        <v>0</v>
      </c>
      <c r="J29" s="122">
        <f>SUMIF('gm rez'!C6:C41,"W",'gm rez'!S6:S41)</f>
        <v>0</v>
      </c>
      <c r="K29" s="122">
        <f>SUMIF('gm rez'!C6:C41,"W",'gm rez'!T6:T41)</f>
        <v>0</v>
      </c>
      <c r="L29" s="122">
        <f>SUMIF('gm rez'!C6:C41,"W",'gm rez'!U6:U41)</f>
        <v>0</v>
      </c>
      <c r="M29" s="122">
        <f>SUMIF('gm rez'!C6:C41,"W",'gm rez'!V6:V41)</f>
        <v>0</v>
      </c>
      <c r="N29" s="122">
        <f>SUMIF('gm rez'!C6:C41,"W",'gm rez'!W6:W41)</f>
        <v>0</v>
      </c>
      <c r="O29" s="126">
        <f>SUMIF('gm rez'!C6:C41,"W",'gm rez'!X6:X41)</f>
        <v>0</v>
      </c>
      <c r="P29" s="16" t="b">
        <f t="shared" si="4"/>
        <v>1</v>
      </c>
      <c r="Q29" s="28" t="b">
        <f t="shared" si="5"/>
        <v>1</v>
      </c>
      <c r="R29" s="23"/>
      <c r="S29" s="23"/>
      <c r="T29" s="24"/>
      <c r="U29" s="24"/>
      <c r="V29" s="19"/>
      <c r="W29" s="8"/>
      <c r="X29" s="8"/>
    </row>
    <row r="30" spans="1:21" ht="31.5" customHeight="1" thickTop="1">
      <c r="A30" s="41" t="s">
        <v>195</v>
      </c>
      <c r="B30" s="66">
        <f>B24+B27</f>
        <v>43</v>
      </c>
      <c r="C30" s="146">
        <f aca="true" t="shared" si="6" ref="C30:O30">C24+C27</f>
        <v>163358220.73000002</v>
      </c>
      <c r="D30" s="147">
        <f t="shared" si="6"/>
        <v>81679119.73</v>
      </c>
      <c r="E30" s="148">
        <f t="shared" si="6"/>
        <v>81679101</v>
      </c>
      <c r="F30" s="149">
        <f t="shared" si="6"/>
        <v>0</v>
      </c>
      <c r="G30" s="146">
        <f t="shared" si="6"/>
        <v>0</v>
      </c>
      <c r="H30" s="146">
        <f t="shared" si="6"/>
        <v>0</v>
      </c>
      <c r="I30" s="146">
        <f t="shared" si="6"/>
        <v>81679101</v>
      </c>
      <c r="J30" s="146">
        <f t="shared" si="6"/>
        <v>0</v>
      </c>
      <c r="K30" s="146">
        <f t="shared" si="6"/>
        <v>0</v>
      </c>
      <c r="L30" s="146">
        <f t="shared" si="6"/>
        <v>0</v>
      </c>
      <c r="M30" s="146">
        <f t="shared" si="6"/>
        <v>0</v>
      </c>
      <c r="N30" s="146">
        <f t="shared" si="6"/>
        <v>0</v>
      </c>
      <c r="O30" s="150">
        <f t="shared" si="6"/>
        <v>0</v>
      </c>
      <c r="P30" s="16" t="b">
        <f t="shared" si="4"/>
        <v>1</v>
      </c>
      <c r="Q30" s="28" t="b">
        <f t="shared" si="5"/>
        <v>1</v>
      </c>
      <c r="R30" s="25"/>
      <c r="S30" s="25"/>
      <c r="T30" s="2"/>
      <c r="U30" s="2"/>
    </row>
    <row r="31" spans="1:21" ht="31.5" customHeight="1">
      <c r="A31" s="29" t="s">
        <v>36</v>
      </c>
      <c r="B31" s="67">
        <f aca="true" t="shared" si="7" ref="B31:O31">B25+B28</f>
        <v>43</v>
      </c>
      <c r="C31" s="151">
        <f t="shared" si="7"/>
        <v>163358220.73000002</v>
      </c>
      <c r="D31" s="152">
        <f t="shared" si="7"/>
        <v>81679119.73</v>
      </c>
      <c r="E31" s="119">
        <f t="shared" si="7"/>
        <v>81679101</v>
      </c>
      <c r="F31" s="153">
        <f t="shared" si="7"/>
        <v>0</v>
      </c>
      <c r="G31" s="151">
        <f t="shared" si="7"/>
        <v>0</v>
      </c>
      <c r="H31" s="151">
        <f t="shared" si="7"/>
        <v>0</v>
      </c>
      <c r="I31" s="151">
        <f t="shared" si="7"/>
        <v>81679101</v>
      </c>
      <c r="J31" s="151">
        <f t="shared" si="7"/>
        <v>0</v>
      </c>
      <c r="K31" s="151">
        <f t="shared" si="7"/>
        <v>0</v>
      </c>
      <c r="L31" s="151">
        <f t="shared" si="7"/>
        <v>0</v>
      </c>
      <c r="M31" s="151">
        <f t="shared" si="7"/>
        <v>0</v>
      </c>
      <c r="N31" s="151">
        <f t="shared" si="7"/>
        <v>0</v>
      </c>
      <c r="O31" s="154">
        <f t="shared" si="7"/>
        <v>0</v>
      </c>
      <c r="P31" s="16" t="b">
        <f t="shared" si="4"/>
        <v>1</v>
      </c>
      <c r="Q31" s="28" t="b">
        <f t="shared" si="5"/>
        <v>1</v>
      </c>
      <c r="R31" s="25"/>
      <c r="S31" s="25"/>
      <c r="T31" s="2"/>
      <c r="U31" s="2"/>
    </row>
    <row r="32" spans="1:21" ht="31.5" customHeight="1" thickBot="1">
      <c r="A32" s="42" t="s">
        <v>37</v>
      </c>
      <c r="B32" s="68">
        <f aca="true" t="shared" si="8" ref="B32:O32">B26+B29</f>
        <v>0</v>
      </c>
      <c r="C32" s="155">
        <f t="shared" si="8"/>
        <v>0</v>
      </c>
      <c r="D32" s="156">
        <f t="shared" si="8"/>
        <v>0</v>
      </c>
      <c r="E32" s="157">
        <f t="shared" si="8"/>
        <v>0</v>
      </c>
      <c r="F32" s="158">
        <f t="shared" si="8"/>
        <v>0</v>
      </c>
      <c r="G32" s="155">
        <f t="shared" si="8"/>
        <v>0</v>
      </c>
      <c r="H32" s="155">
        <f t="shared" si="8"/>
        <v>0</v>
      </c>
      <c r="I32" s="155">
        <f t="shared" si="8"/>
        <v>0</v>
      </c>
      <c r="J32" s="155">
        <f t="shared" si="8"/>
        <v>0</v>
      </c>
      <c r="K32" s="155">
        <f t="shared" si="8"/>
        <v>0</v>
      </c>
      <c r="L32" s="155">
        <f t="shared" si="8"/>
        <v>0</v>
      </c>
      <c r="M32" s="155">
        <f t="shared" si="8"/>
        <v>0</v>
      </c>
      <c r="N32" s="155">
        <f t="shared" si="8"/>
        <v>0</v>
      </c>
      <c r="O32" s="159">
        <f t="shared" si="8"/>
        <v>0</v>
      </c>
      <c r="P32" s="16" t="b">
        <f t="shared" si="4"/>
        <v>1</v>
      </c>
      <c r="Q32" s="28" t="b">
        <f t="shared" si="5"/>
        <v>1</v>
      </c>
      <c r="R32" s="25"/>
      <c r="S32" s="25"/>
      <c r="T32" s="2"/>
      <c r="U32" s="2"/>
    </row>
    <row r="33" spans="1:21" ht="31.5" customHeight="1">
      <c r="A33" s="95" t="s">
        <v>194</v>
      </c>
      <c r="B33" s="92">
        <f>B20+B30</f>
        <v>180</v>
      </c>
      <c r="C33" s="160">
        <f aca="true" t="shared" si="9" ref="C33:O33">C20+C30</f>
        <v>660487834.7</v>
      </c>
      <c r="D33" s="161">
        <f t="shared" si="9"/>
        <v>333086947.8</v>
      </c>
      <c r="E33" s="162">
        <f t="shared" si="9"/>
        <v>327400886.9</v>
      </c>
      <c r="F33" s="163">
        <f t="shared" si="9"/>
        <v>0</v>
      </c>
      <c r="G33" s="160">
        <f t="shared" si="9"/>
        <v>8010868</v>
      </c>
      <c r="H33" s="160">
        <f>H20+H30</f>
        <v>30818072</v>
      </c>
      <c r="I33" s="160">
        <f t="shared" si="9"/>
        <v>214828714.9</v>
      </c>
      <c r="J33" s="160">
        <f t="shared" si="9"/>
        <v>48114438</v>
      </c>
      <c r="K33" s="160">
        <f t="shared" si="9"/>
        <v>16336277</v>
      </c>
      <c r="L33" s="160">
        <f t="shared" si="9"/>
        <v>9292517</v>
      </c>
      <c r="M33" s="160">
        <f t="shared" si="9"/>
        <v>0</v>
      </c>
      <c r="N33" s="160">
        <f t="shared" si="9"/>
        <v>0</v>
      </c>
      <c r="O33" s="164">
        <f t="shared" si="9"/>
        <v>0</v>
      </c>
      <c r="P33" s="16" t="b">
        <f t="shared" si="4"/>
        <v>1</v>
      </c>
      <c r="Q33" s="28" t="b">
        <f t="shared" si="5"/>
        <v>1</v>
      </c>
      <c r="R33" s="25"/>
      <c r="S33" s="25"/>
      <c r="T33" s="2"/>
      <c r="U33" s="2"/>
    </row>
    <row r="34" spans="1:21" ht="31.5" customHeight="1">
      <c r="A34" s="96" t="s">
        <v>35</v>
      </c>
      <c r="B34" s="93">
        <f>B21</f>
        <v>34</v>
      </c>
      <c r="C34" s="165">
        <f aca="true" t="shared" si="10" ref="C34:O34">C21</f>
        <v>164282546.15000004</v>
      </c>
      <c r="D34" s="166">
        <f t="shared" si="10"/>
        <v>82176054.14999999</v>
      </c>
      <c r="E34" s="114">
        <f t="shared" si="10"/>
        <v>82106492</v>
      </c>
      <c r="F34" s="167">
        <f t="shared" si="10"/>
        <v>0</v>
      </c>
      <c r="G34" s="165">
        <f t="shared" si="10"/>
        <v>8010868</v>
      </c>
      <c r="H34" s="165">
        <f t="shared" si="10"/>
        <v>30818072</v>
      </c>
      <c r="I34" s="165">
        <f t="shared" si="10"/>
        <v>35432273</v>
      </c>
      <c r="J34" s="165">
        <f t="shared" si="10"/>
        <v>7289444</v>
      </c>
      <c r="K34" s="165">
        <f t="shared" si="10"/>
        <v>555835</v>
      </c>
      <c r="L34" s="165">
        <f t="shared" si="10"/>
        <v>0</v>
      </c>
      <c r="M34" s="165">
        <f t="shared" si="10"/>
        <v>0</v>
      </c>
      <c r="N34" s="165">
        <f t="shared" si="10"/>
        <v>0</v>
      </c>
      <c r="O34" s="168">
        <f t="shared" si="10"/>
        <v>0</v>
      </c>
      <c r="P34" s="16" t="b">
        <f t="shared" si="4"/>
        <v>1</v>
      </c>
      <c r="Q34" s="28" t="b">
        <f t="shared" si="5"/>
        <v>1</v>
      </c>
      <c r="R34" s="25"/>
      <c r="S34" s="25"/>
      <c r="T34" s="2"/>
      <c r="U34" s="2"/>
    </row>
    <row r="35" spans="1:21" ht="31.5" customHeight="1">
      <c r="A35" s="97" t="s">
        <v>36</v>
      </c>
      <c r="B35" s="69">
        <f>B22+B31</f>
        <v>119</v>
      </c>
      <c r="C35" s="169">
        <f aca="true" t="shared" si="11" ref="C35:O36">C22+C31</f>
        <v>322694783.55</v>
      </c>
      <c r="D35" s="170">
        <f t="shared" si="11"/>
        <v>164155637.65</v>
      </c>
      <c r="E35" s="171">
        <f t="shared" si="11"/>
        <v>158539145.9</v>
      </c>
      <c r="F35" s="172">
        <f t="shared" si="11"/>
        <v>0</v>
      </c>
      <c r="G35" s="169">
        <f t="shared" si="11"/>
        <v>0</v>
      </c>
      <c r="H35" s="169">
        <f t="shared" si="11"/>
        <v>0</v>
      </c>
      <c r="I35" s="169">
        <f t="shared" si="11"/>
        <v>158539145.9</v>
      </c>
      <c r="J35" s="169">
        <f t="shared" si="11"/>
        <v>0</v>
      </c>
      <c r="K35" s="169">
        <f t="shared" si="11"/>
        <v>0</v>
      </c>
      <c r="L35" s="169">
        <f t="shared" si="11"/>
        <v>0</v>
      </c>
      <c r="M35" s="169">
        <f t="shared" si="11"/>
        <v>0</v>
      </c>
      <c r="N35" s="169">
        <f t="shared" si="11"/>
        <v>0</v>
      </c>
      <c r="O35" s="173">
        <f t="shared" si="11"/>
        <v>0</v>
      </c>
      <c r="P35" s="16" t="b">
        <f t="shared" si="4"/>
        <v>1</v>
      </c>
      <c r="Q35" s="28" t="b">
        <f t="shared" si="5"/>
        <v>1</v>
      </c>
      <c r="R35" s="25"/>
      <c r="S35" s="25"/>
      <c r="T35" s="2"/>
      <c r="U35" s="2"/>
    </row>
    <row r="36" spans="1:21" ht="31.5" customHeight="1" thickBot="1">
      <c r="A36" s="98" t="s">
        <v>37</v>
      </c>
      <c r="B36" s="94">
        <f>B23+B32</f>
        <v>27</v>
      </c>
      <c r="C36" s="174">
        <f t="shared" si="11"/>
        <v>173510505</v>
      </c>
      <c r="D36" s="175">
        <f t="shared" si="11"/>
        <v>86755256</v>
      </c>
      <c r="E36" s="176">
        <f t="shared" si="11"/>
        <v>86755249</v>
      </c>
      <c r="F36" s="177">
        <f t="shared" si="11"/>
        <v>0</v>
      </c>
      <c r="G36" s="174">
        <f t="shared" si="11"/>
        <v>0</v>
      </c>
      <c r="H36" s="174">
        <f t="shared" si="11"/>
        <v>0</v>
      </c>
      <c r="I36" s="174">
        <f t="shared" si="11"/>
        <v>20857296</v>
      </c>
      <c r="J36" s="174">
        <f t="shared" si="11"/>
        <v>40824994</v>
      </c>
      <c r="K36" s="174">
        <f t="shared" si="11"/>
        <v>15780442</v>
      </c>
      <c r="L36" s="174">
        <f t="shared" si="11"/>
        <v>9292517</v>
      </c>
      <c r="M36" s="174">
        <f t="shared" si="11"/>
        <v>0</v>
      </c>
      <c r="N36" s="174">
        <f t="shared" si="11"/>
        <v>0</v>
      </c>
      <c r="O36" s="178">
        <f t="shared" si="11"/>
        <v>0</v>
      </c>
      <c r="P36" s="16" t="b">
        <f t="shared" si="4"/>
        <v>1</v>
      </c>
      <c r="Q36" s="28" t="b">
        <f t="shared" si="5"/>
        <v>1</v>
      </c>
      <c r="R36" s="25"/>
      <c r="S36" s="25"/>
      <c r="T36" s="2"/>
      <c r="U36" s="2"/>
    </row>
    <row r="37" spans="1:21" ht="15">
      <c r="A37" s="26"/>
      <c r="B37" s="7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  <c r="T37" s="2"/>
      <c r="U37" s="2"/>
    </row>
    <row r="38" spans="1:21" ht="15">
      <c r="A38" s="26"/>
      <c r="B38" s="7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5"/>
      <c r="S38" s="25"/>
      <c r="T38" s="2"/>
      <c r="U38" s="2"/>
    </row>
    <row r="39" spans="1:21" ht="15">
      <c r="A39" s="26"/>
      <c r="B39" s="70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  <c r="T39" s="2"/>
      <c r="U39" s="2"/>
    </row>
    <row r="40" spans="1:21" ht="15">
      <c r="A40" s="26"/>
      <c r="B40" s="70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5"/>
      <c r="S40" s="25"/>
      <c r="T40" s="2"/>
      <c r="U40" s="2"/>
    </row>
    <row r="41" spans="1:21" ht="15">
      <c r="A41" s="27"/>
      <c r="B41" s="7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"/>
      <c r="S41" s="2"/>
      <c r="T41" s="2"/>
      <c r="U41" s="2"/>
    </row>
    <row r="42" spans="1:21" ht="15">
      <c r="A42" s="27"/>
      <c r="B42" s="7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"/>
      <c r="S42" s="2"/>
      <c r="T42" s="2"/>
      <c r="U42" s="2"/>
    </row>
    <row r="43" spans="1:21" ht="15">
      <c r="A43" s="27"/>
      <c r="B43" s="7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"/>
      <c r="S43" s="2"/>
      <c r="T43" s="2"/>
      <c r="U43" s="2"/>
    </row>
  </sheetData>
  <sheetProtection/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4" r:id="rId1"/>
  <headerFooter alignWithMargins="0">
    <oddHeader>&amp;L&amp;K000000Województwo pomorskie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showGridLines="0" tabSelected="1" view="pageBreakPreview" zoomScale="90" zoomScaleNormal="78" zoomScaleSheetLayoutView="90" zoomScalePageLayoutView="0" workbookViewId="0" topLeftCell="A1">
      <selection activeCell="A32" sqref="A32"/>
    </sheetView>
  </sheetViews>
  <sheetFormatPr defaultColWidth="9.140625" defaultRowHeight="15"/>
  <cols>
    <col min="1" max="1" width="5.00390625" style="72" customWidth="1"/>
    <col min="2" max="2" width="10.00390625" style="72" customWidth="1"/>
    <col min="3" max="3" width="9.28125" style="72" customWidth="1"/>
    <col min="4" max="4" width="14.7109375" style="72" customWidth="1"/>
    <col min="5" max="5" width="10.7109375" style="72" customWidth="1"/>
    <col min="6" max="6" width="42.28125" style="72" customWidth="1"/>
    <col min="7" max="7" width="8.57421875" style="72" customWidth="1"/>
    <col min="8" max="8" width="14.28125" style="72" customWidth="1"/>
    <col min="9" max="9" width="15.8515625" style="72" customWidth="1"/>
    <col min="10" max="10" width="13.28125" style="90" customWidth="1"/>
    <col min="11" max="12" width="14.57421875" style="72" customWidth="1"/>
    <col min="13" max="13" width="14.8515625" style="72" customWidth="1"/>
    <col min="14" max="14" width="13.57421875" style="72" customWidth="1"/>
    <col min="15" max="15" width="13.57421875" style="80" bestFit="1" customWidth="1"/>
    <col min="16" max="16" width="12.421875" style="80" bestFit="1" customWidth="1"/>
    <col min="17" max="17" width="12.8515625" style="80" customWidth="1"/>
    <col min="18" max="18" width="12.140625" style="80" customWidth="1"/>
    <col min="19" max="19" width="13.00390625" style="80" customWidth="1"/>
    <col min="20" max="20" width="11.7109375" style="72" customWidth="1"/>
    <col min="21" max="21" width="11.421875" style="72" customWidth="1"/>
    <col min="22" max="22" width="11.7109375" style="72" customWidth="1"/>
    <col min="23" max="23" width="12.28125" style="72" customWidth="1"/>
    <col min="24" max="27" width="15.7109375" style="72" customWidth="1"/>
    <col min="28" max="16384" width="9.140625" style="72" customWidth="1"/>
  </cols>
  <sheetData>
    <row r="1" spans="1:27" ht="19.5" customHeight="1">
      <c r="A1" s="241" t="s">
        <v>4</v>
      </c>
      <c r="B1" s="241" t="s">
        <v>5</v>
      </c>
      <c r="C1" s="244" t="s">
        <v>41</v>
      </c>
      <c r="D1" s="240" t="s">
        <v>6</v>
      </c>
      <c r="E1" s="240" t="s">
        <v>31</v>
      </c>
      <c r="F1" s="240" t="s">
        <v>7</v>
      </c>
      <c r="G1" s="241" t="s">
        <v>24</v>
      </c>
      <c r="H1" s="241" t="s">
        <v>8</v>
      </c>
      <c r="I1" s="241" t="s">
        <v>21</v>
      </c>
      <c r="J1" s="241" t="s">
        <v>9</v>
      </c>
      <c r="K1" s="241" t="s">
        <v>16</v>
      </c>
      <c r="L1" s="240" t="s">
        <v>13</v>
      </c>
      <c r="M1" s="241" t="s">
        <v>11</v>
      </c>
      <c r="N1" s="241" t="s">
        <v>12</v>
      </c>
      <c r="O1" s="241"/>
      <c r="P1" s="241"/>
      <c r="Q1" s="241"/>
      <c r="R1" s="241"/>
      <c r="S1" s="241"/>
      <c r="T1" s="241"/>
      <c r="U1" s="241"/>
      <c r="V1" s="241"/>
      <c r="W1" s="241"/>
      <c r="X1" s="90"/>
      <c r="Y1" s="90"/>
      <c r="Z1" s="90"/>
      <c r="AA1" s="90"/>
    </row>
    <row r="2" spans="1:27" ht="42" customHeight="1">
      <c r="A2" s="241"/>
      <c r="B2" s="241"/>
      <c r="C2" s="245"/>
      <c r="D2" s="214"/>
      <c r="E2" s="214"/>
      <c r="F2" s="214"/>
      <c r="G2" s="241"/>
      <c r="H2" s="241"/>
      <c r="I2" s="241"/>
      <c r="J2" s="241"/>
      <c r="K2" s="241"/>
      <c r="L2" s="214"/>
      <c r="M2" s="241"/>
      <c r="N2" s="190">
        <v>2019</v>
      </c>
      <c r="O2" s="191">
        <v>2020</v>
      </c>
      <c r="P2" s="191">
        <v>2021</v>
      </c>
      <c r="Q2" s="191">
        <v>2022</v>
      </c>
      <c r="R2" s="191">
        <v>2023</v>
      </c>
      <c r="S2" s="191">
        <v>2024</v>
      </c>
      <c r="T2" s="191">
        <v>2025</v>
      </c>
      <c r="U2" s="190">
        <v>2026</v>
      </c>
      <c r="V2" s="190">
        <v>2027</v>
      </c>
      <c r="W2" s="190">
        <v>2028</v>
      </c>
      <c r="X2" s="90" t="s">
        <v>27</v>
      </c>
      <c r="Y2" s="90" t="s">
        <v>28</v>
      </c>
      <c r="Z2" s="90" t="s">
        <v>29</v>
      </c>
      <c r="AA2" s="73" t="s">
        <v>30</v>
      </c>
    </row>
    <row r="3" spans="1:27" ht="33.75">
      <c r="A3" s="74">
        <v>1</v>
      </c>
      <c r="B3" s="74" t="s">
        <v>169</v>
      </c>
      <c r="C3" s="75" t="s">
        <v>160</v>
      </c>
      <c r="D3" s="76" t="s">
        <v>61</v>
      </c>
      <c r="E3" s="76" t="s">
        <v>146</v>
      </c>
      <c r="F3" s="74" t="s">
        <v>598</v>
      </c>
      <c r="G3" s="74" t="s">
        <v>161</v>
      </c>
      <c r="H3" s="77">
        <v>10.17</v>
      </c>
      <c r="I3" s="78" t="s">
        <v>259</v>
      </c>
      <c r="J3" s="184">
        <v>5754567.35</v>
      </c>
      <c r="K3" s="184">
        <v>2877283</v>
      </c>
      <c r="L3" s="183">
        <v>2877284.35</v>
      </c>
      <c r="M3" s="79">
        <v>0.5</v>
      </c>
      <c r="N3" s="184">
        <v>0</v>
      </c>
      <c r="O3" s="184">
        <v>868073</v>
      </c>
      <c r="P3" s="183">
        <v>905143</v>
      </c>
      <c r="Q3" s="183">
        <v>1104067</v>
      </c>
      <c r="R3" s="183">
        <v>0</v>
      </c>
      <c r="S3" s="183">
        <v>0</v>
      </c>
      <c r="T3" s="183">
        <v>0</v>
      </c>
      <c r="U3" s="183">
        <v>0</v>
      </c>
      <c r="V3" s="183">
        <v>0</v>
      </c>
      <c r="W3" s="183">
        <v>0</v>
      </c>
      <c r="X3" s="90" t="b">
        <f>K3=SUM(N3:W3)</f>
        <v>1</v>
      </c>
      <c r="Y3" s="192">
        <f>ROUND(K3/J3,4)</f>
        <v>0.5</v>
      </c>
      <c r="Z3" s="193" t="b">
        <f>Y3=M3</f>
        <v>1</v>
      </c>
      <c r="AA3" s="193" t="b">
        <f>J3=K3+L3</f>
        <v>1</v>
      </c>
    </row>
    <row r="4" spans="1:27" ht="47.25" customHeight="1">
      <c r="A4" s="74">
        <v>2</v>
      </c>
      <c r="B4" s="74" t="s">
        <v>201</v>
      </c>
      <c r="C4" s="75" t="s">
        <v>160</v>
      </c>
      <c r="D4" s="76" t="s">
        <v>45</v>
      </c>
      <c r="E4" s="76" t="s">
        <v>144</v>
      </c>
      <c r="F4" s="74" t="s">
        <v>207</v>
      </c>
      <c r="G4" s="74" t="s">
        <v>162</v>
      </c>
      <c r="H4" s="77">
        <v>8.27</v>
      </c>
      <c r="I4" s="78" t="s">
        <v>712</v>
      </c>
      <c r="J4" s="184">
        <v>3900834.37</v>
      </c>
      <c r="K4" s="184">
        <v>1950417</v>
      </c>
      <c r="L4" s="183">
        <v>1950417.37</v>
      </c>
      <c r="M4" s="79">
        <v>0.5</v>
      </c>
      <c r="N4" s="184">
        <v>0</v>
      </c>
      <c r="O4" s="184">
        <v>0</v>
      </c>
      <c r="P4" s="183">
        <v>250000</v>
      </c>
      <c r="Q4" s="183">
        <v>1700417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90" t="b">
        <f aca="true" t="shared" si="0" ref="X4:X14">K4=SUM(N4:W4)</f>
        <v>1</v>
      </c>
      <c r="Y4" s="192">
        <f>ROUND(K4/J4,4)</f>
        <v>0.5</v>
      </c>
      <c r="Z4" s="193" t="b">
        <f aca="true" t="shared" si="1" ref="Z4:Z14">Y4=M4</f>
        <v>1</v>
      </c>
      <c r="AA4" s="193" t="b">
        <f aca="true" t="shared" si="2" ref="AA4:AA14">J4=K4+L4</f>
        <v>1</v>
      </c>
    </row>
    <row r="5" spans="1:27" ht="33.75">
      <c r="A5" s="74">
        <v>3</v>
      </c>
      <c r="B5" s="74" t="s">
        <v>202</v>
      </c>
      <c r="C5" s="75" t="s">
        <v>160</v>
      </c>
      <c r="D5" s="76" t="s">
        <v>61</v>
      </c>
      <c r="E5" s="76" t="s">
        <v>146</v>
      </c>
      <c r="F5" s="74" t="s">
        <v>208</v>
      </c>
      <c r="G5" s="74" t="s">
        <v>161</v>
      </c>
      <c r="H5" s="77">
        <v>7.43</v>
      </c>
      <c r="I5" s="78" t="s">
        <v>212</v>
      </c>
      <c r="J5" s="184">
        <v>3443642.89</v>
      </c>
      <c r="K5" s="184">
        <v>1721821</v>
      </c>
      <c r="L5" s="183">
        <v>1721821.89</v>
      </c>
      <c r="M5" s="79">
        <v>0.5</v>
      </c>
      <c r="N5" s="184">
        <v>0</v>
      </c>
      <c r="O5" s="184">
        <v>0</v>
      </c>
      <c r="P5" s="183">
        <v>602573</v>
      </c>
      <c r="Q5" s="183">
        <v>601830</v>
      </c>
      <c r="R5" s="183">
        <v>517418</v>
      </c>
      <c r="S5" s="183">
        <v>0</v>
      </c>
      <c r="T5" s="183">
        <v>0</v>
      </c>
      <c r="U5" s="183">
        <v>0</v>
      </c>
      <c r="V5" s="183">
        <v>0</v>
      </c>
      <c r="W5" s="183">
        <v>0</v>
      </c>
      <c r="X5" s="90" t="b">
        <f t="shared" si="0"/>
        <v>1</v>
      </c>
      <c r="Y5" s="192">
        <f>ROUND(K5/J5,4)</f>
        <v>0.5</v>
      </c>
      <c r="Z5" s="193" t="b">
        <f t="shared" si="1"/>
        <v>1</v>
      </c>
      <c r="AA5" s="193" t="b">
        <f t="shared" si="2"/>
        <v>1</v>
      </c>
    </row>
    <row r="6" spans="1:27" ht="33.75">
      <c r="A6" s="74">
        <v>4</v>
      </c>
      <c r="B6" s="74" t="s">
        <v>203</v>
      </c>
      <c r="C6" s="75" t="s">
        <v>160</v>
      </c>
      <c r="D6" s="76" t="s">
        <v>73</v>
      </c>
      <c r="E6" s="76" t="s">
        <v>148</v>
      </c>
      <c r="F6" s="74" t="s">
        <v>209</v>
      </c>
      <c r="G6" s="74" t="s">
        <v>163</v>
      </c>
      <c r="H6" s="77">
        <v>4.53</v>
      </c>
      <c r="I6" s="78" t="s">
        <v>247</v>
      </c>
      <c r="J6" s="184">
        <v>8976427.73</v>
      </c>
      <c r="K6" s="184">
        <v>4488213</v>
      </c>
      <c r="L6" s="183">
        <v>4488214.73</v>
      </c>
      <c r="M6" s="79">
        <v>0.5</v>
      </c>
      <c r="N6" s="184">
        <v>0</v>
      </c>
      <c r="O6" s="184">
        <v>0</v>
      </c>
      <c r="P6" s="183">
        <v>2414970</v>
      </c>
      <c r="Q6" s="183">
        <v>2073243</v>
      </c>
      <c r="R6" s="183">
        <v>0</v>
      </c>
      <c r="S6" s="183">
        <v>0</v>
      </c>
      <c r="T6" s="183">
        <v>0</v>
      </c>
      <c r="U6" s="183">
        <v>0</v>
      </c>
      <c r="V6" s="183">
        <v>0</v>
      </c>
      <c r="W6" s="183">
        <v>0</v>
      </c>
      <c r="X6" s="90" t="b">
        <f t="shared" si="0"/>
        <v>1</v>
      </c>
      <c r="Y6" s="192">
        <f>ROUND(K6/J6,4)</f>
        <v>0.5</v>
      </c>
      <c r="Z6" s="193" t="b">
        <f t="shared" si="1"/>
        <v>1</v>
      </c>
      <c r="AA6" s="193" t="b">
        <f t="shared" si="2"/>
        <v>1</v>
      </c>
    </row>
    <row r="7" spans="1:27" ht="33.75">
      <c r="A7" s="74">
        <v>5</v>
      </c>
      <c r="B7" s="74" t="s">
        <v>204</v>
      </c>
      <c r="C7" s="75" t="s">
        <v>160</v>
      </c>
      <c r="D7" s="76" t="s">
        <v>81</v>
      </c>
      <c r="E7" s="76" t="s">
        <v>149</v>
      </c>
      <c r="F7" s="74" t="s">
        <v>210</v>
      </c>
      <c r="G7" s="74" t="s">
        <v>161</v>
      </c>
      <c r="H7" s="77">
        <v>0.61</v>
      </c>
      <c r="I7" s="78" t="s">
        <v>260</v>
      </c>
      <c r="J7" s="184">
        <v>938248.82</v>
      </c>
      <c r="K7" s="184">
        <v>469124</v>
      </c>
      <c r="L7" s="183">
        <v>469124.82</v>
      </c>
      <c r="M7" s="79">
        <v>0.5</v>
      </c>
      <c r="N7" s="184">
        <v>0</v>
      </c>
      <c r="O7" s="184">
        <v>0</v>
      </c>
      <c r="P7" s="183">
        <v>269653</v>
      </c>
      <c r="Q7" s="183">
        <v>199471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90" t="b">
        <f t="shared" si="0"/>
        <v>1</v>
      </c>
      <c r="Y7" s="192">
        <f aca="true" t="shared" si="3" ref="Y7:Y14">ROUND(K7/J7,4)</f>
        <v>0.5</v>
      </c>
      <c r="Z7" s="193" t="b">
        <f t="shared" si="1"/>
        <v>1</v>
      </c>
      <c r="AA7" s="193" t="b">
        <f t="shared" si="2"/>
        <v>1</v>
      </c>
    </row>
    <row r="8" spans="1:27" ht="33.75">
      <c r="A8" s="74">
        <v>6</v>
      </c>
      <c r="B8" s="74" t="s">
        <v>206</v>
      </c>
      <c r="C8" s="75" t="s">
        <v>160</v>
      </c>
      <c r="D8" s="76" t="s">
        <v>108</v>
      </c>
      <c r="E8" s="76" t="s">
        <v>154</v>
      </c>
      <c r="F8" s="74" t="s">
        <v>211</v>
      </c>
      <c r="G8" s="74" t="s">
        <v>162</v>
      </c>
      <c r="H8" s="77">
        <v>6</v>
      </c>
      <c r="I8" s="78" t="s">
        <v>260</v>
      </c>
      <c r="J8" s="184">
        <v>5216461.86</v>
      </c>
      <c r="K8" s="184">
        <v>2608230</v>
      </c>
      <c r="L8" s="183">
        <v>2608231.86</v>
      </c>
      <c r="M8" s="79">
        <v>0.5</v>
      </c>
      <c r="N8" s="184">
        <v>0</v>
      </c>
      <c r="O8" s="184">
        <v>0</v>
      </c>
      <c r="P8" s="183">
        <v>1681421</v>
      </c>
      <c r="Q8" s="183">
        <v>926809</v>
      </c>
      <c r="R8" s="183">
        <v>0</v>
      </c>
      <c r="S8" s="183">
        <v>0</v>
      </c>
      <c r="T8" s="183">
        <v>0</v>
      </c>
      <c r="U8" s="183">
        <v>0</v>
      </c>
      <c r="V8" s="183">
        <v>0</v>
      </c>
      <c r="W8" s="183">
        <v>0</v>
      </c>
      <c r="X8" s="90" t="b">
        <f t="shared" si="0"/>
        <v>1</v>
      </c>
      <c r="Y8" s="192">
        <f t="shared" si="3"/>
        <v>0.5</v>
      </c>
      <c r="Z8" s="193" t="b">
        <f t="shared" si="1"/>
        <v>1</v>
      </c>
      <c r="AA8" s="193" t="b">
        <f t="shared" si="2"/>
        <v>1</v>
      </c>
    </row>
    <row r="9" spans="1:27" ht="39" customHeight="1">
      <c r="A9" s="74">
        <v>7</v>
      </c>
      <c r="B9" s="74" t="s">
        <v>205</v>
      </c>
      <c r="C9" s="75" t="s">
        <v>160</v>
      </c>
      <c r="D9" s="76" t="s">
        <v>81</v>
      </c>
      <c r="E9" s="76" t="s">
        <v>149</v>
      </c>
      <c r="F9" s="74" t="s">
        <v>258</v>
      </c>
      <c r="G9" s="74" t="s">
        <v>161</v>
      </c>
      <c r="H9" s="77">
        <v>4.58</v>
      </c>
      <c r="I9" s="78" t="s">
        <v>261</v>
      </c>
      <c r="J9" s="184">
        <v>4095693.28</v>
      </c>
      <c r="K9" s="184">
        <v>2047846</v>
      </c>
      <c r="L9" s="183">
        <v>2047847.28</v>
      </c>
      <c r="M9" s="79">
        <v>0.5</v>
      </c>
      <c r="N9" s="184">
        <v>0</v>
      </c>
      <c r="O9" s="184">
        <v>0</v>
      </c>
      <c r="P9" s="183">
        <v>214627</v>
      </c>
      <c r="Q9" s="183">
        <v>1833219</v>
      </c>
      <c r="R9" s="183">
        <v>0</v>
      </c>
      <c r="S9" s="183">
        <v>0</v>
      </c>
      <c r="T9" s="183">
        <v>0</v>
      </c>
      <c r="U9" s="183">
        <v>0</v>
      </c>
      <c r="V9" s="183">
        <v>0</v>
      </c>
      <c r="W9" s="183">
        <v>0</v>
      </c>
      <c r="X9" s="90" t="b">
        <f t="shared" si="0"/>
        <v>1</v>
      </c>
      <c r="Y9" s="192">
        <f t="shared" si="3"/>
        <v>0.5</v>
      </c>
      <c r="Z9" s="193" t="b">
        <f t="shared" si="1"/>
        <v>1</v>
      </c>
      <c r="AA9" s="193" t="b">
        <f t="shared" si="2"/>
        <v>1</v>
      </c>
    </row>
    <row r="10" spans="1:27" ht="46.5" customHeight="1">
      <c r="A10" s="74">
        <v>8</v>
      </c>
      <c r="B10" s="74" t="s">
        <v>262</v>
      </c>
      <c r="C10" s="75" t="s">
        <v>160</v>
      </c>
      <c r="D10" s="76" t="s">
        <v>108</v>
      </c>
      <c r="E10" s="76" t="s">
        <v>154</v>
      </c>
      <c r="F10" s="74" t="s">
        <v>264</v>
      </c>
      <c r="G10" s="74" t="s">
        <v>161</v>
      </c>
      <c r="H10" s="77">
        <v>3.92</v>
      </c>
      <c r="I10" s="78" t="s">
        <v>266</v>
      </c>
      <c r="J10" s="183">
        <v>3132000</v>
      </c>
      <c r="K10" s="184">
        <v>1566000</v>
      </c>
      <c r="L10" s="183">
        <v>1566000</v>
      </c>
      <c r="M10" s="79">
        <v>0.5</v>
      </c>
      <c r="N10" s="184">
        <v>0</v>
      </c>
      <c r="O10" s="184">
        <v>0</v>
      </c>
      <c r="P10" s="183">
        <v>460500</v>
      </c>
      <c r="Q10" s="183">
        <v>1105500</v>
      </c>
      <c r="R10" s="183">
        <v>0</v>
      </c>
      <c r="S10" s="183">
        <v>0</v>
      </c>
      <c r="T10" s="183">
        <v>0</v>
      </c>
      <c r="U10" s="183">
        <v>0</v>
      </c>
      <c r="V10" s="183">
        <v>0</v>
      </c>
      <c r="W10" s="183">
        <v>0</v>
      </c>
      <c r="X10" s="90" t="b">
        <f t="shared" si="0"/>
        <v>1</v>
      </c>
      <c r="Y10" s="192">
        <f t="shared" si="3"/>
        <v>0.5</v>
      </c>
      <c r="Z10" s="193" t="b">
        <f t="shared" si="1"/>
        <v>1</v>
      </c>
      <c r="AA10" s="193" t="b">
        <f t="shared" si="2"/>
        <v>1</v>
      </c>
    </row>
    <row r="11" spans="1:27" ht="45">
      <c r="A11" s="74">
        <v>9</v>
      </c>
      <c r="B11" s="74" t="s">
        <v>263</v>
      </c>
      <c r="C11" s="75" t="s">
        <v>160</v>
      </c>
      <c r="D11" s="76" t="s">
        <v>140</v>
      </c>
      <c r="E11" s="76" t="s">
        <v>159</v>
      </c>
      <c r="F11" s="74" t="s">
        <v>265</v>
      </c>
      <c r="G11" s="74" t="s">
        <v>161</v>
      </c>
      <c r="H11" s="77">
        <v>3.33</v>
      </c>
      <c r="I11" s="78" t="s">
        <v>267</v>
      </c>
      <c r="J11" s="184">
        <v>4435276</v>
      </c>
      <c r="K11" s="184">
        <v>2217638</v>
      </c>
      <c r="L11" s="183">
        <v>2217638</v>
      </c>
      <c r="M11" s="79">
        <v>0.5</v>
      </c>
      <c r="N11" s="184">
        <v>0</v>
      </c>
      <c r="O11" s="184">
        <v>0</v>
      </c>
      <c r="P11" s="183">
        <v>215888</v>
      </c>
      <c r="Q11" s="183">
        <v>1901338</v>
      </c>
      <c r="R11" s="183">
        <v>100412</v>
      </c>
      <c r="S11" s="183">
        <v>0</v>
      </c>
      <c r="T11" s="183">
        <v>0</v>
      </c>
      <c r="U11" s="183">
        <v>0</v>
      </c>
      <c r="V11" s="183">
        <v>0</v>
      </c>
      <c r="W11" s="183">
        <v>0</v>
      </c>
      <c r="X11" s="90" t="b">
        <f t="shared" si="0"/>
        <v>1</v>
      </c>
      <c r="Y11" s="192">
        <f t="shared" si="3"/>
        <v>0.5</v>
      </c>
      <c r="Z11" s="193" t="b">
        <f t="shared" si="1"/>
        <v>1</v>
      </c>
      <c r="AA11" s="193" t="b">
        <f t="shared" si="2"/>
        <v>1</v>
      </c>
    </row>
    <row r="12" spans="1:27" ht="56.25">
      <c r="A12" s="81">
        <v>10</v>
      </c>
      <c r="B12" s="81" t="s">
        <v>313</v>
      </c>
      <c r="C12" s="82" t="s">
        <v>297</v>
      </c>
      <c r="D12" s="83" t="s">
        <v>45</v>
      </c>
      <c r="E12" s="83" t="s">
        <v>144</v>
      </c>
      <c r="F12" s="81" t="s">
        <v>709</v>
      </c>
      <c r="G12" s="81" t="s">
        <v>162</v>
      </c>
      <c r="H12" s="84">
        <v>1.308</v>
      </c>
      <c r="I12" s="85" t="s">
        <v>351</v>
      </c>
      <c r="J12" s="180">
        <v>1050000</v>
      </c>
      <c r="K12" s="179">
        <v>525000</v>
      </c>
      <c r="L12" s="180">
        <v>525000</v>
      </c>
      <c r="M12" s="86">
        <v>0.5</v>
      </c>
      <c r="N12" s="179">
        <v>0</v>
      </c>
      <c r="O12" s="179">
        <v>0</v>
      </c>
      <c r="P12" s="180">
        <v>0</v>
      </c>
      <c r="Q12" s="180">
        <v>525000</v>
      </c>
      <c r="R12" s="180">
        <v>0</v>
      </c>
      <c r="S12" s="180">
        <v>0</v>
      </c>
      <c r="T12" s="180">
        <v>0</v>
      </c>
      <c r="U12" s="180">
        <v>0</v>
      </c>
      <c r="V12" s="180">
        <v>0</v>
      </c>
      <c r="W12" s="180">
        <v>0</v>
      </c>
      <c r="X12" s="90" t="b">
        <f t="shared" si="0"/>
        <v>1</v>
      </c>
      <c r="Y12" s="192">
        <f t="shared" si="3"/>
        <v>0.5</v>
      </c>
      <c r="Z12" s="193" t="b">
        <f t="shared" si="1"/>
        <v>1</v>
      </c>
      <c r="AA12" s="193" t="b">
        <f t="shared" si="2"/>
        <v>1</v>
      </c>
    </row>
    <row r="13" spans="1:27" ht="33.75">
      <c r="A13" s="81">
        <v>11</v>
      </c>
      <c r="B13" s="81" t="s">
        <v>314</v>
      </c>
      <c r="C13" s="82" t="s">
        <v>297</v>
      </c>
      <c r="D13" s="83" t="s">
        <v>103</v>
      </c>
      <c r="E13" s="83" t="s">
        <v>153</v>
      </c>
      <c r="F13" s="81" t="s">
        <v>333</v>
      </c>
      <c r="G13" s="81" t="s">
        <v>161</v>
      </c>
      <c r="H13" s="84">
        <v>3.03</v>
      </c>
      <c r="I13" s="85" t="s">
        <v>308</v>
      </c>
      <c r="J13" s="179">
        <v>4558748</v>
      </c>
      <c r="K13" s="179">
        <v>2279374</v>
      </c>
      <c r="L13" s="180">
        <v>2279374</v>
      </c>
      <c r="M13" s="86">
        <v>0.5</v>
      </c>
      <c r="N13" s="179">
        <v>0</v>
      </c>
      <c r="O13" s="179">
        <v>0</v>
      </c>
      <c r="P13" s="180">
        <v>0</v>
      </c>
      <c r="Q13" s="180">
        <v>2279374</v>
      </c>
      <c r="R13" s="180">
        <v>0</v>
      </c>
      <c r="S13" s="180">
        <v>0</v>
      </c>
      <c r="T13" s="180">
        <v>0</v>
      </c>
      <c r="U13" s="180">
        <v>0</v>
      </c>
      <c r="V13" s="180">
        <v>0</v>
      </c>
      <c r="W13" s="180">
        <v>0</v>
      </c>
      <c r="X13" s="90" t="b">
        <f t="shared" si="0"/>
        <v>1</v>
      </c>
      <c r="Y13" s="192">
        <f t="shared" si="3"/>
        <v>0.5</v>
      </c>
      <c r="Z13" s="193" t="b">
        <f t="shared" si="1"/>
        <v>1</v>
      </c>
      <c r="AA13" s="193" t="b">
        <f t="shared" si="2"/>
        <v>1</v>
      </c>
    </row>
    <row r="14" spans="1:27" ht="33.75">
      <c r="A14" s="74">
        <v>12</v>
      </c>
      <c r="B14" s="74" t="s">
        <v>315</v>
      </c>
      <c r="C14" s="75" t="s">
        <v>334</v>
      </c>
      <c r="D14" s="76" t="s">
        <v>81</v>
      </c>
      <c r="E14" s="76" t="s">
        <v>149</v>
      </c>
      <c r="F14" s="74" t="s">
        <v>710</v>
      </c>
      <c r="G14" s="74" t="s">
        <v>161</v>
      </c>
      <c r="H14" s="77">
        <v>6.05</v>
      </c>
      <c r="I14" s="78" t="s">
        <v>352</v>
      </c>
      <c r="J14" s="184">
        <v>7575551</v>
      </c>
      <c r="K14" s="184">
        <v>3787775</v>
      </c>
      <c r="L14" s="183">
        <v>3787776</v>
      </c>
      <c r="M14" s="79">
        <v>0.5</v>
      </c>
      <c r="N14" s="184">
        <v>0</v>
      </c>
      <c r="O14" s="184">
        <v>0</v>
      </c>
      <c r="P14" s="183">
        <v>0</v>
      </c>
      <c r="Q14" s="183">
        <v>757555</v>
      </c>
      <c r="R14" s="183">
        <v>3030220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90" t="b">
        <f t="shared" si="0"/>
        <v>1</v>
      </c>
      <c r="Y14" s="192">
        <f t="shared" si="3"/>
        <v>0.5</v>
      </c>
      <c r="Z14" s="193" t="b">
        <f t="shared" si="1"/>
        <v>1</v>
      </c>
      <c r="AA14" s="193" t="b">
        <f t="shared" si="2"/>
        <v>1</v>
      </c>
    </row>
    <row r="15" spans="1:27" ht="33.75">
      <c r="A15" s="74">
        <v>13</v>
      </c>
      <c r="B15" s="74" t="s">
        <v>316</v>
      </c>
      <c r="C15" s="75" t="s">
        <v>334</v>
      </c>
      <c r="D15" s="76" t="s">
        <v>81</v>
      </c>
      <c r="E15" s="76" t="s">
        <v>149</v>
      </c>
      <c r="F15" s="74" t="s">
        <v>335</v>
      </c>
      <c r="G15" s="74" t="s">
        <v>161</v>
      </c>
      <c r="H15" s="77">
        <v>4.75</v>
      </c>
      <c r="I15" s="78" t="s">
        <v>352</v>
      </c>
      <c r="J15" s="184">
        <v>6181904</v>
      </c>
      <c r="K15" s="184">
        <v>3090952</v>
      </c>
      <c r="L15" s="183">
        <v>3090952</v>
      </c>
      <c r="M15" s="79">
        <v>0.5</v>
      </c>
      <c r="N15" s="184">
        <v>0</v>
      </c>
      <c r="O15" s="184">
        <v>0</v>
      </c>
      <c r="P15" s="183">
        <v>0</v>
      </c>
      <c r="Q15" s="183">
        <v>618190</v>
      </c>
      <c r="R15" s="183">
        <v>2472762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90" t="b">
        <f>K15=SUM(N15:W15)</f>
        <v>1</v>
      </c>
      <c r="Y15" s="192">
        <f aca="true" t="shared" si="4" ref="Y15:Y32">ROUND(K15/J15,4)</f>
        <v>0.5</v>
      </c>
      <c r="Z15" s="193" t="b">
        <f aca="true" t="shared" si="5" ref="Z15:Z30">Y15=M15</f>
        <v>1</v>
      </c>
      <c r="AA15" s="193" t="b">
        <f aca="true" t="shared" si="6" ref="AA15:AA32">J15=K15+L15</f>
        <v>1</v>
      </c>
    </row>
    <row r="16" spans="1:27" ht="33.75">
      <c r="A16" s="74">
        <v>14</v>
      </c>
      <c r="B16" s="74" t="s">
        <v>317</v>
      </c>
      <c r="C16" s="75" t="s">
        <v>334</v>
      </c>
      <c r="D16" s="76" t="s">
        <v>114</v>
      </c>
      <c r="E16" s="76" t="s">
        <v>155</v>
      </c>
      <c r="F16" s="74" t="s">
        <v>336</v>
      </c>
      <c r="G16" s="74" t="s">
        <v>161</v>
      </c>
      <c r="H16" s="77">
        <v>0.99</v>
      </c>
      <c r="I16" s="78" t="s">
        <v>353</v>
      </c>
      <c r="J16" s="184">
        <v>4000000</v>
      </c>
      <c r="K16" s="184">
        <v>2000000</v>
      </c>
      <c r="L16" s="183">
        <v>2000000</v>
      </c>
      <c r="M16" s="79">
        <v>0.5</v>
      </c>
      <c r="N16" s="184">
        <v>0</v>
      </c>
      <c r="O16" s="184">
        <v>0</v>
      </c>
      <c r="P16" s="183">
        <v>0</v>
      </c>
      <c r="Q16" s="183">
        <v>801962</v>
      </c>
      <c r="R16" s="183">
        <v>1198038</v>
      </c>
      <c r="S16" s="183">
        <v>0</v>
      </c>
      <c r="T16" s="183">
        <v>0</v>
      </c>
      <c r="U16" s="183">
        <v>0</v>
      </c>
      <c r="V16" s="183">
        <v>0</v>
      </c>
      <c r="W16" s="183">
        <v>0</v>
      </c>
      <c r="X16" s="90" t="b">
        <f aca="true" t="shared" si="7" ref="X16:X32">K16=SUM(N16:W16)</f>
        <v>1</v>
      </c>
      <c r="Y16" s="192">
        <f t="shared" si="4"/>
        <v>0.5</v>
      </c>
      <c r="Z16" s="193" t="b">
        <f t="shared" si="5"/>
        <v>1</v>
      </c>
      <c r="AA16" s="193" t="b">
        <f t="shared" si="6"/>
        <v>1</v>
      </c>
    </row>
    <row r="17" spans="1:27" ht="33.75">
      <c r="A17" s="74">
        <v>15</v>
      </c>
      <c r="B17" s="74" t="s">
        <v>318</v>
      </c>
      <c r="C17" s="75" t="s">
        <v>334</v>
      </c>
      <c r="D17" s="76" t="s">
        <v>114</v>
      </c>
      <c r="E17" s="76" t="s">
        <v>155</v>
      </c>
      <c r="F17" s="74" t="s">
        <v>337</v>
      </c>
      <c r="G17" s="74" t="s">
        <v>161</v>
      </c>
      <c r="H17" s="77">
        <v>0.56</v>
      </c>
      <c r="I17" s="78" t="s">
        <v>353</v>
      </c>
      <c r="J17" s="184">
        <v>3000000</v>
      </c>
      <c r="K17" s="184">
        <v>1500000</v>
      </c>
      <c r="L17" s="183">
        <v>1500000</v>
      </c>
      <c r="M17" s="79">
        <v>0.5</v>
      </c>
      <c r="N17" s="184">
        <v>0</v>
      </c>
      <c r="O17" s="184">
        <v>0</v>
      </c>
      <c r="P17" s="183">
        <v>0</v>
      </c>
      <c r="Q17" s="183">
        <v>602370</v>
      </c>
      <c r="R17" s="183">
        <v>897630</v>
      </c>
      <c r="S17" s="183">
        <v>0</v>
      </c>
      <c r="T17" s="183">
        <v>0</v>
      </c>
      <c r="U17" s="183">
        <v>0</v>
      </c>
      <c r="V17" s="183">
        <v>0</v>
      </c>
      <c r="W17" s="183">
        <v>0</v>
      </c>
      <c r="X17" s="90" t="b">
        <f t="shared" si="7"/>
        <v>1</v>
      </c>
      <c r="Y17" s="192">
        <f t="shared" si="4"/>
        <v>0.5</v>
      </c>
      <c r="Z17" s="193" t="b">
        <f t="shared" si="5"/>
        <v>1</v>
      </c>
      <c r="AA17" s="193" t="b">
        <f t="shared" si="6"/>
        <v>1</v>
      </c>
    </row>
    <row r="18" spans="1:27" ht="33.75">
      <c r="A18" s="81">
        <v>16</v>
      </c>
      <c r="B18" s="81" t="s">
        <v>319</v>
      </c>
      <c r="C18" s="82" t="s">
        <v>297</v>
      </c>
      <c r="D18" s="83" t="s">
        <v>93</v>
      </c>
      <c r="E18" s="83" t="s">
        <v>151</v>
      </c>
      <c r="F18" s="81" t="s">
        <v>338</v>
      </c>
      <c r="G18" s="81" t="s">
        <v>161</v>
      </c>
      <c r="H18" s="84">
        <v>4.3</v>
      </c>
      <c r="I18" s="85" t="s">
        <v>354</v>
      </c>
      <c r="J18" s="179">
        <v>6300000</v>
      </c>
      <c r="K18" s="179">
        <v>3150000</v>
      </c>
      <c r="L18" s="180">
        <v>3150000</v>
      </c>
      <c r="M18" s="86">
        <v>0.5</v>
      </c>
      <c r="N18" s="179">
        <v>0</v>
      </c>
      <c r="O18" s="179">
        <v>0</v>
      </c>
      <c r="P18" s="180">
        <v>0</v>
      </c>
      <c r="Q18" s="180">
        <v>3150000</v>
      </c>
      <c r="R18" s="180">
        <v>0</v>
      </c>
      <c r="S18" s="180">
        <v>0</v>
      </c>
      <c r="T18" s="180">
        <v>0</v>
      </c>
      <c r="U18" s="180">
        <v>0</v>
      </c>
      <c r="V18" s="180">
        <v>0</v>
      </c>
      <c r="W18" s="180">
        <v>0</v>
      </c>
      <c r="X18" s="90" t="b">
        <f t="shared" si="7"/>
        <v>1</v>
      </c>
      <c r="Y18" s="192">
        <f t="shared" si="4"/>
        <v>0.5</v>
      </c>
      <c r="Z18" s="193" t="b">
        <f t="shared" si="5"/>
        <v>1</v>
      </c>
      <c r="AA18" s="193" t="b">
        <f t="shared" si="6"/>
        <v>1</v>
      </c>
    </row>
    <row r="19" spans="1:27" ht="33.75">
      <c r="A19" s="81">
        <v>17</v>
      </c>
      <c r="B19" s="81" t="s">
        <v>320</v>
      </c>
      <c r="C19" s="82" t="s">
        <v>297</v>
      </c>
      <c r="D19" s="83" t="s">
        <v>67</v>
      </c>
      <c r="E19" s="83" t="s">
        <v>147</v>
      </c>
      <c r="F19" s="81" t="s">
        <v>339</v>
      </c>
      <c r="G19" s="81" t="s">
        <v>161</v>
      </c>
      <c r="H19" s="84">
        <v>1.82</v>
      </c>
      <c r="I19" s="85" t="s">
        <v>308</v>
      </c>
      <c r="J19" s="179">
        <v>4276878</v>
      </c>
      <c r="K19" s="179">
        <v>2138439</v>
      </c>
      <c r="L19" s="180">
        <v>2138439</v>
      </c>
      <c r="M19" s="86">
        <v>0.5</v>
      </c>
      <c r="N19" s="179">
        <v>0</v>
      </c>
      <c r="O19" s="179">
        <v>0</v>
      </c>
      <c r="P19" s="180">
        <v>0</v>
      </c>
      <c r="Q19" s="180">
        <v>2138439</v>
      </c>
      <c r="R19" s="180">
        <v>0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90" t="b">
        <f t="shared" si="7"/>
        <v>1</v>
      </c>
      <c r="Y19" s="192">
        <f t="shared" si="4"/>
        <v>0.5</v>
      </c>
      <c r="Z19" s="193" t="b">
        <f t="shared" si="5"/>
        <v>1</v>
      </c>
      <c r="AA19" s="193" t="b">
        <f t="shared" si="6"/>
        <v>1</v>
      </c>
    </row>
    <row r="20" spans="1:27" ht="33.75">
      <c r="A20" s="81">
        <v>18</v>
      </c>
      <c r="B20" s="81" t="s">
        <v>321</v>
      </c>
      <c r="C20" s="82" t="s">
        <v>297</v>
      </c>
      <c r="D20" s="83" t="s">
        <v>61</v>
      </c>
      <c r="E20" s="83" t="s">
        <v>146</v>
      </c>
      <c r="F20" s="81" t="s">
        <v>340</v>
      </c>
      <c r="G20" s="81" t="s">
        <v>161</v>
      </c>
      <c r="H20" s="84">
        <v>2.16</v>
      </c>
      <c r="I20" s="85" t="s">
        <v>309</v>
      </c>
      <c r="J20" s="179">
        <v>1490897</v>
      </c>
      <c r="K20" s="179">
        <v>745448</v>
      </c>
      <c r="L20" s="180">
        <v>745449</v>
      </c>
      <c r="M20" s="86">
        <v>0.5</v>
      </c>
      <c r="N20" s="179">
        <v>0</v>
      </c>
      <c r="O20" s="179">
        <v>0</v>
      </c>
      <c r="P20" s="180">
        <v>0</v>
      </c>
      <c r="Q20" s="180">
        <v>745448</v>
      </c>
      <c r="R20" s="180">
        <v>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90" t="b">
        <f t="shared" si="7"/>
        <v>1</v>
      </c>
      <c r="Y20" s="192">
        <f t="shared" si="4"/>
        <v>0.5</v>
      </c>
      <c r="Z20" s="193" t="b">
        <f t="shared" si="5"/>
        <v>1</v>
      </c>
      <c r="AA20" s="193" t="b">
        <f t="shared" si="6"/>
        <v>1</v>
      </c>
    </row>
    <row r="21" spans="1:27" ht="33.75">
      <c r="A21" s="74">
        <v>19</v>
      </c>
      <c r="B21" s="74" t="s">
        <v>322</v>
      </c>
      <c r="C21" s="75" t="s">
        <v>334</v>
      </c>
      <c r="D21" s="76" t="s">
        <v>119</v>
      </c>
      <c r="E21" s="76" t="s">
        <v>156</v>
      </c>
      <c r="F21" s="74" t="s">
        <v>341</v>
      </c>
      <c r="G21" s="74" t="s">
        <v>161</v>
      </c>
      <c r="H21" s="77">
        <v>6.69</v>
      </c>
      <c r="I21" s="78" t="s">
        <v>355</v>
      </c>
      <c r="J21" s="184">
        <v>13540444</v>
      </c>
      <c r="K21" s="184">
        <v>6770222</v>
      </c>
      <c r="L21" s="183">
        <v>6770222</v>
      </c>
      <c r="M21" s="79">
        <v>0.5</v>
      </c>
      <c r="N21" s="184">
        <v>0</v>
      </c>
      <c r="O21" s="184">
        <v>0</v>
      </c>
      <c r="P21" s="183">
        <v>0</v>
      </c>
      <c r="Q21" s="183">
        <v>2500000</v>
      </c>
      <c r="R21" s="183">
        <v>4270222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90" t="b">
        <f t="shared" si="7"/>
        <v>1</v>
      </c>
      <c r="Y21" s="192">
        <f t="shared" si="4"/>
        <v>0.5</v>
      </c>
      <c r="Z21" s="193" t="b">
        <f t="shared" si="5"/>
        <v>1</v>
      </c>
      <c r="AA21" s="193" t="b">
        <f t="shared" si="6"/>
        <v>1</v>
      </c>
    </row>
    <row r="22" spans="1:27" ht="48.75" customHeight="1">
      <c r="A22" s="81">
        <v>20</v>
      </c>
      <c r="B22" s="81" t="s">
        <v>323</v>
      </c>
      <c r="C22" s="82" t="s">
        <v>297</v>
      </c>
      <c r="D22" s="83" t="s">
        <v>56</v>
      </c>
      <c r="E22" s="83" t="s">
        <v>145</v>
      </c>
      <c r="F22" s="81" t="s">
        <v>342</v>
      </c>
      <c r="G22" s="81" t="s">
        <v>161</v>
      </c>
      <c r="H22" s="84">
        <v>1.76</v>
      </c>
      <c r="I22" s="85" t="s">
        <v>356</v>
      </c>
      <c r="J22" s="179">
        <v>4514090</v>
      </c>
      <c r="K22" s="179">
        <v>2257045</v>
      </c>
      <c r="L22" s="180">
        <v>2257045</v>
      </c>
      <c r="M22" s="86">
        <v>0.5</v>
      </c>
      <c r="N22" s="179">
        <v>0</v>
      </c>
      <c r="O22" s="179">
        <v>0</v>
      </c>
      <c r="P22" s="180">
        <v>0</v>
      </c>
      <c r="Q22" s="180">
        <v>2257045</v>
      </c>
      <c r="R22" s="180">
        <v>0</v>
      </c>
      <c r="S22" s="180">
        <v>0</v>
      </c>
      <c r="T22" s="180">
        <v>0</v>
      </c>
      <c r="U22" s="180">
        <v>0</v>
      </c>
      <c r="V22" s="180">
        <v>0</v>
      </c>
      <c r="W22" s="180">
        <v>0</v>
      </c>
      <c r="X22" s="90" t="b">
        <f t="shared" si="7"/>
        <v>1</v>
      </c>
      <c r="Y22" s="192">
        <f t="shared" si="4"/>
        <v>0.5</v>
      </c>
      <c r="Z22" s="193" t="b">
        <f t="shared" si="5"/>
        <v>1</v>
      </c>
      <c r="AA22" s="193" t="b">
        <f t="shared" si="6"/>
        <v>1</v>
      </c>
    </row>
    <row r="23" spans="1:27" ht="33.75">
      <c r="A23" s="81">
        <v>21</v>
      </c>
      <c r="B23" s="81" t="s">
        <v>324</v>
      </c>
      <c r="C23" s="82" t="s">
        <v>297</v>
      </c>
      <c r="D23" s="83" t="s">
        <v>88</v>
      </c>
      <c r="E23" s="83" t="s">
        <v>150</v>
      </c>
      <c r="F23" s="81" t="s">
        <v>343</v>
      </c>
      <c r="G23" s="81" t="s">
        <v>161</v>
      </c>
      <c r="H23" s="84">
        <v>5.05</v>
      </c>
      <c r="I23" s="85" t="s">
        <v>311</v>
      </c>
      <c r="J23" s="179">
        <v>7630000</v>
      </c>
      <c r="K23" s="179">
        <v>3815000</v>
      </c>
      <c r="L23" s="180">
        <v>3815000</v>
      </c>
      <c r="M23" s="86">
        <v>0.5</v>
      </c>
      <c r="N23" s="179">
        <v>0</v>
      </c>
      <c r="O23" s="179">
        <v>0</v>
      </c>
      <c r="P23" s="180">
        <v>0</v>
      </c>
      <c r="Q23" s="180">
        <v>3815000</v>
      </c>
      <c r="R23" s="180">
        <v>0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90" t="b">
        <f t="shared" si="7"/>
        <v>1</v>
      </c>
      <c r="Y23" s="192">
        <f t="shared" si="4"/>
        <v>0.5</v>
      </c>
      <c r="Z23" s="193" t="b">
        <f t="shared" si="5"/>
        <v>1</v>
      </c>
      <c r="AA23" s="193" t="b">
        <f t="shared" si="6"/>
        <v>1</v>
      </c>
    </row>
    <row r="24" spans="1:27" ht="33.75">
      <c r="A24" s="81">
        <v>22</v>
      </c>
      <c r="B24" s="81" t="s">
        <v>325</v>
      </c>
      <c r="C24" s="82" t="s">
        <v>297</v>
      </c>
      <c r="D24" s="83" t="s">
        <v>98</v>
      </c>
      <c r="E24" s="83" t="s">
        <v>152</v>
      </c>
      <c r="F24" s="81" t="s">
        <v>599</v>
      </c>
      <c r="G24" s="81" t="s">
        <v>161</v>
      </c>
      <c r="H24" s="84">
        <v>3.57</v>
      </c>
      <c r="I24" s="85" t="s">
        <v>309</v>
      </c>
      <c r="J24" s="179">
        <v>3299176</v>
      </c>
      <c r="K24" s="179">
        <v>1649588</v>
      </c>
      <c r="L24" s="180">
        <v>1649588</v>
      </c>
      <c r="M24" s="86">
        <v>0.5</v>
      </c>
      <c r="N24" s="179">
        <v>0</v>
      </c>
      <c r="O24" s="179">
        <v>0</v>
      </c>
      <c r="P24" s="180">
        <v>0</v>
      </c>
      <c r="Q24" s="180">
        <v>1649588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90" t="b">
        <f t="shared" si="7"/>
        <v>1</v>
      </c>
      <c r="Y24" s="192">
        <f t="shared" si="4"/>
        <v>0.5</v>
      </c>
      <c r="Z24" s="193" t="b">
        <f t="shared" si="5"/>
        <v>1</v>
      </c>
      <c r="AA24" s="193" t="b">
        <f t="shared" si="6"/>
        <v>1</v>
      </c>
    </row>
    <row r="25" spans="1:27" ht="33.75">
      <c r="A25" s="81">
        <v>23</v>
      </c>
      <c r="B25" s="81" t="s">
        <v>326</v>
      </c>
      <c r="C25" s="82" t="s">
        <v>297</v>
      </c>
      <c r="D25" s="83" t="s">
        <v>130</v>
      </c>
      <c r="E25" s="83" t="s">
        <v>157</v>
      </c>
      <c r="F25" s="81" t="s">
        <v>344</v>
      </c>
      <c r="G25" s="81" t="s">
        <v>161</v>
      </c>
      <c r="H25" s="84">
        <v>0.04</v>
      </c>
      <c r="I25" s="85" t="s">
        <v>308</v>
      </c>
      <c r="J25" s="179">
        <v>5600000</v>
      </c>
      <c r="K25" s="179">
        <v>2800000</v>
      </c>
      <c r="L25" s="180">
        <v>2800000</v>
      </c>
      <c r="M25" s="86">
        <v>0.5</v>
      </c>
      <c r="N25" s="179">
        <v>0</v>
      </c>
      <c r="O25" s="179">
        <v>0</v>
      </c>
      <c r="P25" s="180">
        <v>0</v>
      </c>
      <c r="Q25" s="180">
        <v>2800000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90" t="b">
        <f t="shared" si="7"/>
        <v>1</v>
      </c>
      <c r="Y25" s="192">
        <f t="shared" si="4"/>
        <v>0.5</v>
      </c>
      <c r="Z25" s="193" t="b">
        <f t="shared" si="5"/>
        <v>1</v>
      </c>
      <c r="AA25" s="193" t="b">
        <f t="shared" si="6"/>
        <v>1</v>
      </c>
    </row>
    <row r="26" spans="1:27" ht="33.75">
      <c r="A26" s="81">
        <v>24</v>
      </c>
      <c r="B26" s="81" t="s">
        <v>327</v>
      </c>
      <c r="C26" s="82" t="s">
        <v>297</v>
      </c>
      <c r="D26" s="83" t="s">
        <v>135</v>
      </c>
      <c r="E26" s="83" t="s">
        <v>158</v>
      </c>
      <c r="F26" s="81" t="s">
        <v>345</v>
      </c>
      <c r="G26" s="81" t="s">
        <v>162</v>
      </c>
      <c r="H26" s="84">
        <v>1.7</v>
      </c>
      <c r="I26" s="85" t="s">
        <v>309</v>
      </c>
      <c r="J26" s="179">
        <v>5114000</v>
      </c>
      <c r="K26" s="179">
        <v>2557000</v>
      </c>
      <c r="L26" s="180">
        <v>2557000</v>
      </c>
      <c r="M26" s="86">
        <v>0.5</v>
      </c>
      <c r="N26" s="179">
        <v>0</v>
      </c>
      <c r="O26" s="179">
        <v>0</v>
      </c>
      <c r="P26" s="180">
        <v>0</v>
      </c>
      <c r="Q26" s="180">
        <v>2557000</v>
      </c>
      <c r="R26" s="180">
        <v>0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90" t="b">
        <f t="shared" si="7"/>
        <v>1</v>
      </c>
      <c r="Y26" s="192">
        <f t="shared" si="4"/>
        <v>0.5</v>
      </c>
      <c r="Z26" s="193" t="b">
        <f t="shared" si="5"/>
        <v>1</v>
      </c>
      <c r="AA26" s="193" t="b">
        <f t="shared" si="6"/>
        <v>1</v>
      </c>
    </row>
    <row r="27" spans="1:27" ht="33.75">
      <c r="A27" s="81">
        <v>25</v>
      </c>
      <c r="B27" s="81" t="s">
        <v>328</v>
      </c>
      <c r="C27" s="82" t="s">
        <v>297</v>
      </c>
      <c r="D27" s="83" t="s">
        <v>108</v>
      </c>
      <c r="E27" s="83" t="s">
        <v>154</v>
      </c>
      <c r="F27" s="81" t="s">
        <v>346</v>
      </c>
      <c r="G27" s="81" t="s">
        <v>162</v>
      </c>
      <c r="H27" s="84">
        <v>2.54</v>
      </c>
      <c r="I27" s="85" t="s">
        <v>357</v>
      </c>
      <c r="J27" s="179">
        <v>2000000</v>
      </c>
      <c r="K27" s="179">
        <v>1000000</v>
      </c>
      <c r="L27" s="180">
        <v>1000000</v>
      </c>
      <c r="M27" s="86">
        <v>0.5</v>
      </c>
      <c r="N27" s="179">
        <v>0</v>
      </c>
      <c r="O27" s="179">
        <v>0</v>
      </c>
      <c r="P27" s="180">
        <v>0</v>
      </c>
      <c r="Q27" s="180">
        <v>1000000</v>
      </c>
      <c r="R27" s="180">
        <v>0</v>
      </c>
      <c r="S27" s="180">
        <v>0</v>
      </c>
      <c r="T27" s="180">
        <v>0</v>
      </c>
      <c r="U27" s="180">
        <v>0</v>
      </c>
      <c r="V27" s="180">
        <v>0</v>
      </c>
      <c r="W27" s="180">
        <v>0</v>
      </c>
      <c r="X27" s="90" t="b">
        <f t="shared" si="7"/>
        <v>1</v>
      </c>
      <c r="Y27" s="192">
        <f t="shared" si="4"/>
        <v>0.5</v>
      </c>
      <c r="Z27" s="193" t="b">
        <f t="shared" si="5"/>
        <v>1</v>
      </c>
      <c r="AA27" s="193" t="b">
        <f t="shared" si="6"/>
        <v>1</v>
      </c>
    </row>
    <row r="28" spans="1:27" ht="33.75">
      <c r="A28" s="81">
        <v>26</v>
      </c>
      <c r="B28" s="81" t="s">
        <v>329</v>
      </c>
      <c r="C28" s="82" t="s">
        <v>297</v>
      </c>
      <c r="D28" s="83" t="s">
        <v>73</v>
      </c>
      <c r="E28" s="83" t="s">
        <v>148</v>
      </c>
      <c r="F28" s="81" t="s">
        <v>717</v>
      </c>
      <c r="G28" s="81" t="s">
        <v>161</v>
      </c>
      <c r="H28" s="84">
        <v>3.95</v>
      </c>
      <c r="I28" s="85" t="s">
        <v>357</v>
      </c>
      <c r="J28" s="179">
        <v>4635946</v>
      </c>
      <c r="K28" s="179">
        <v>2317973</v>
      </c>
      <c r="L28" s="180">
        <v>2317973</v>
      </c>
      <c r="M28" s="86">
        <v>0.5</v>
      </c>
      <c r="N28" s="179">
        <v>0</v>
      </c>
      <c r="O28" s="179">
        <v>0</v>
      </c>
      <c r="P28" s="180">
        <v>0</v>
      </c>
      <c r="Q28" s="180">
        <v>2317973</v>
      </c>
      <c r="R28" s="180">
        <v>0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90" t="b">
        <f t="shared" si="7"/>
        <v>1</v>
      </c>
      <c r="Y28" s="192">
        <f t="shared" si="4"/>
        <v>0.5</v>
      </c>
      <c r="Z28" s="193" t="b">
        <f t="shared" si="5"/>
        <v>1</v>
      </c>
      <c r="AA28" s="193" t="b">
        <f t="shared" si="6"/>
        <v>1</v>
      </c>
    </row>
    <row r="29" spans="1:27" ht="55.5" customHeight="1">
      <c r="A29" s="74">
        <v>27</v>
      </c>
      <c r="B29" s="74" t="s">
        <v>330</v>
      </c>
      <c r="C29" s="75" t="s">
        <v>334</v>
      </c>
      <c r="D29" s="76" t="s">
        <v>347</v>
      </c>
      <c r="E29" s="76">
        <v>2262011</v>
      </c>
      <c r="F29" s="74" t="s">
        <v>348</v>
      </c>
      <c r="G29" s="74" t="s">
        <v>163</v>
      </c>
      <c r="H29" s="77">
        <v>2.6</v>
      </c>
      <c r="I29" s="78" t="s">
        <v>358</v>
      </c>
      <c r="J29" s="184">
        <v>11162544</v>
      </c>
      <c r="K29" s="184">
        <v>5581272</v>
      </c>
      <c r="L29" s="183">
        <v>5581272</v>
      </c>
      <c r="M29" s="79">
        <v>0.5</v>
      </c>
      <c r="N29" s="184">
        <v>0</v>
      </c>
      <c r="O29" s="184">
        <v>0</v>
      </c>
      <c r="P29" s="183">
        <v>0</v>
      </c>
      <c r="Q29" s="183">
        <v>1500</v>
      </c>
      <c r="R29" s="183">
        <v>3719848</v>
      </c>
      <c r="S29" s="183">
        <v>1859924</v>
      </c>
      <c r="T29" s="183">
        <v>0</v>
      </c>
      <c r="U29" s="183">
        <v>0</v>
      </c>
      <c r="V29" s="183">
        <v>0</v>
      </c>
      <c r="W29" s="183">
        <v>0</v>
      </c>
      <c r="X29" s="90" t="b">
        <f t="shared" si="7"/>
        <v>1</v>
      </c>
      <c r="Y29" s="192">
        <f t="shared" si="4"/>
        <v>0.5</v>
      </c>
      <c r="Z29" s="193" t="b">
        <f t="shared" si="5"/>
        <v>1</v>
      </c>
      <c r="AA29" s="193" t="b">
        <f t="shared" si="6"/>
        <v>1</v>
      </c>
    </row>
    <row r="30" spans="1:27" ht="33.75">
      <c r="A30" s="81">
        <v>28</v>
      </c>
      <c r="B30" s="81" t="s">
        <v>331</v>
      </c>
      <c r="C30" s="82" t="s">
        <v>297</v>
      </c>
      <c r="D30" s="83" t="s">
        <v>56</v>
      </c>
      <c r="E30" s="83" t="s">
        <v>145</v>
      </c>
      <c r="F30" s="81" t="s">
        <v>349</v>
      </c>
      <c r="G30" s="81" t="s">
        <v>163</v>
      </c>
      <c r="H30" s="84">
        <v>0.31</v>
      </c>
      <c r="I30" s="85" t="s">
        <v>356</v>
      </c>
      <c r="J30" s="179">
        <v>1790724</v>
      </c>
      <c r="K30" s="179">
        <v>895362</v>
      </c>
      <c r="L30" s="180">
        <v>895362</v>
      </c>
      <c r="M30" s="86">
        <v>0.5</v>
      </c>
      <c r="N30" s="179">
        <v>0</v>
      </c>
      <c r="O30" s="179">
        <v>0</v>
      </c>
      <c r="P30" s="180">
        <v>0</v>
      </c>
      <c r="Q30" s="180">
        <v>895362</v>
      </c>
      <c r="R30" s="180">
        <v>0</v>
      </c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90" t="b">
        <f t="shared" si="7"/>
        <v>1</v>
      </c>
      <c r="Y30" s="192">
        <f t="shared" si="4"/>
        <v>0.5</v>
      </c>
      <c r="Z30" s="193" t="b">
        <f t="shared" si="5"/>
        <v>1</v>
      </c>
      <c r="AA30" s="193" t="b">
        <f t="shared" si="6"/>
        <v>1</v>
      </c>
    </row>
    <row r="31" spans="1:28" s="187" customFormat="1" ht="33.75">
      <c r="A31" s="81">
        <v>29</v>
      </c>
      <c r="B31" s="81" t="s">
        <v>290</v>
      </c>
      <c r="C31" s="82" t="s">
        <v>297</v>
      </c>
      <c r="D31" s="83" t="s">
        <v>114</v>
      </c>
      <c r="E31" s="83" t="s">
        <v>155</v>
      </c>
      <c r="F31" s="81" t="s">
        <v>299</v>
      </c>
      <c r="G31" s="104" t="s">
        <v>161</v>
      </c>
      <c r="H31" s="100">
        <v>4.2</v>
      </c>
      <c r="I31" s="100" t="s">
        <v>307</v>
      </c>
      <c r="J31" s="181">
        <v>12600000</v>
      </c>
      <c r="K31" s="179">
        <v>6300000</v>
      </c>
      <c r="L31" s="180">
        <v>6300000</v>
      </c>
      <c r="M31" s="86">
        <v>0.5</v>
      </c>
      <c r="N31" s="179">
        <v>0</v>
      </c>
      <c r="O31" s="179">
        <v>0</v>
      </c>
      <c r="P31" s="180">
        <v>0</v>
      </c>
      <c r="Q31" s="180">
        <v>6300000</v>
      </c>
      <c r="R31" s="180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94" t="b">
        <f>K31=SUM(N31:W31)</f>
        <v>1</v>
      </c>
      <c r="Y31" s="195">
        <f>ROUND(K31/J31,4)</f>
        <v>0.5</v>
      </c>
      <c r="Z31" s="196" t="b">
        <f>Y31=M31</f>
        <v>1</v>
      </c>
      <c r="AA31" s="196" t="b">
        <f>J31=K31+L31</f>
        <v>1</v>
      </c>
      <c r="AB31" s="188"/>
    </row>
    <row r="32" spans="1:27" ht="33.75">
      <c r="A32" s="197" t="s">
        <v>732</v>
      </c>
      <c r="B32" s="81" t="s">
        <v>312</v>
      </c>
      <c r="C32" s="82" t="s">
        <v>297</v>
      </c>
      <c r="D32" s="83" t="s">
        <v>135</v>
      </c>
      <c r="E32" s="83" t="s">
        <v>158</v>
      </c>
      <c r="F32" s="81" t="s">
        <v>332</v>
      </c>
      <c r="G32" s="81" t="s">
        <v>163</v>
      </c>
      <c r="H32" s="84">
        <v>0.74</v>
      </c>
      <c r="I32" s="85" t="s">
        <v>350</v>
      </c>
      <c r="J32" s="179">
        <v>5979147</v>
      </c>
      <c r="K32" s="179">
        <v>401320</v>
      </c>
      <c r="L32" s="180">
        <v>5577827</v>
      </c>
      <c r="M32" s="86">
        <v>0.5</v>
      </c>
      <c r="N32" s="179">
        <v>0</v>
      </c>
      <c r="O32" s="179">
        <v>0</v>
      </c>
      <c r="P32" s="180">
        <v>0</v>
      </c>
      <c r="Q32" s="180">
        <v>401320</v>
      </c>
      <c r="R32" s="180">
        <v>0</v>
      </c>
      <c r="S32" s="180">
        <v>0</v>
      </c>
      <c r="T32" s="180">
        <v>0</v>
      </c>
      <c r="U32" s="180">
        <v>0</v>
      </c>
      <c r="V32" s="180">
        <v>0</v>
      </c>
      <c r="W32" s="180">
        <v>0</v>
      </c>
      <c r="X32" s="90" t="b">
        <f t="shared" si="7"/>
        <v>1</v>
      </c>
      <c r="Y32" s="192">
        <f t="shared" si="4"/>
        <v>0.0671</v>
      </c>
      <c r="Z32" s="193" t="b">
        <f>Y32=M32</f>
        <v>0</v>
      </c>
      <c r="AA32" s="193" t="b">
        <f t="shared" si="6"/>
        <v>1</v>
      </c>
    </row>
    <row r="33" spans="1:27" ht="19.5" customHeight="1">
      <c r="A33" s="243" t="s">
        <v>42</v>
      </c>
      <c r="B33" s="243"/>
      <c r="C33" s="243"/>
      <c r="D33" s="243"/>
      <c r="E33" s="243"/>
      <c r="F33" s="243"/>
      <c r="G33" s="243"/>
      <c r="H33" s="198">
        <f>SUM(H3:H32)</f>
        <v>106.95799999999998</v>
      </c>
      <c r="I33" s="199" t="s">
        <v>14</v>
      </c>
      <c r="J33" s="182">
        <f>SUM(J3:J32)</f>
        <v>156193201.3</v>
      </c>
      <c r="K33" s="182">
        <f>SUM(K3:K32)</f>
        <v>75508342</v>
      </c>
      <c r="L33" s="182">
        <f>SUM(L3:L32)</f>
        <v>80684859.3</v>
      </c>
      <c r="M33" s="200" t="s">
        <v>14</v>
      </c>
      <c r="N33" s="182">
        <f aca="true" t="shared" si="8" ref="N33:W33">SUM(N3:N32)</f>
        <v>0</v>
      </c>
      <c r="O33" s="182">
        <f t="shared" si="8"/>
        <v>868073</v>
      </c>
      <c r="P33" s="201">
        <f t="shared" si="8"/>
        <v>7014775</v>
      </c>
      <c r="Q33" s="201">
        <f t="shared" si="8"/>
        <v>49559020</v>
      </c>
      <c r="R33" s="201">
        <f t="shared" si="8"/>
        <v>16206550</v>
      </c>
      <c r="S33" s="201">
        <f t="shared" si="8"/>
        <v>1859924</v>
      </c>
      <c r="T33" s="201">
        <f t="shared" si="8"/>
        <v>0</v>
      </c>
      <c r="U33" s="201">
        <f t="shared" si="8"/>
        <v>0</v>
      </c>
      <c r="V33" s="201">
        <f t="shared" si="8"/>
        <v>0</v>
      </c>
      <c r="W33" s="201">
        <f t="shared" si="8"/>
        <v>0</v>
      </c>
      <c r="X33" s="90" t="b">
        <f>K33=SUM(N33:W33)</f>
        <v>1</v>
      </c>
      <c r="Y33" s="192">
        <f>ROUND(K33/J33,4)</f>
        <v>0.4834</v>
      </c>
      <c r="Z33" s="193" t="s">
        <v>14</v>
      </c>
      <c r="AA33" s="193" t="b">
        <f>J33=K33+L33</f>
        <v>1</v>
      </c>
    </row>
    <row r="34" spans="1:27" ht="19.5" customHeight="1">
      <c r="A34" s="242" t="s">
        <v>35</v>
      </c>
      <c r="B34" s="242"/>
      <c r="C34" s="242"/>
      <c r="D34" s="242"/>
      <c r="E34" s="242"/>
      <c r="F34" s="242"/>
      <c r="G34" s="242"/>
      <c r="H34" s="202">
        <f>SUMIF($C$3:$C$32,"K",H3:H32)</f>
        <v>48.839999999999996</v>
      </c>
      <c r="I34" s="203" t="s">
        <v>14</v>
      </c>
      <c r="J34" s="183">
        <f>SUMIF($C$3:$C$32,"K",J3:J32)</f>
        <v>39893152.3</v>
      </c>
      <c r="K34" s="183">
        <f>SUMIF($C$3:$C$32,"K",K3:K32)</f>
        <v>19946572</v>
      </c>
      <c r="L34" s="183">
        <f>SUMIF($C$3:$C$32,"K",L3:L32)</f>
        <v>19946580.299999997</v>
      </c>
      <c r="M34" s="204" t="s">
        <v>14</v>
      </c>
      <c r="N34" s="183">
        <f aca="true" t="shared" si="9" ref="N34:W34">SUMIF($C$3:$C$32,"K",N3:N32)</f>
        <v>0</v>
      </c>
      <c r="O34" s="183">
        <f t="shared" si="9"/>
        <v>868073</v>
      </c>
      <c r="P34" s="183">
        <f t="shared" si="9"/>
        <v>7014775</v>
      </c>
      <c r="Q34" s="183">
        <f t="shared" si="9"/>
        <v>11445894</v>
      </c>
      <c r="R34" s="183">
        <f t="shared" si="9"/>
        <v>617830</v>
      </c>
      <c r="S34" s="183">
        <f t="shared" si="9"/>
        <v>0</v>
      </c>
      <c r="T34" s="183">
        <f t="shared" si="9"/>
        <v>0</v>
      </c>
      <c r="U34" s="183">
        <f t="shared" si="9"/>
        <v>0</v>
      </c>
      <c r="V34" s="183">
        <f t="shared" si="9"/>
        <v>0</v>
      </c>
      <c r="W34" s="183">
        <f t="shared" si="9"/>
        <v>0</v>
      </c>
      <c r="X34" s="90" t="b">
        <f>K34=SUM(N34:W34)</f>
        <v>1</v>
      </c>
      <c r="Y34" s="192">
        <f>ROUND(K34/J34,4)</f>
        <v>0.5</v>
      </c>
      <c r="Z34" s="193" t="s">
        <v>14</v>
      </c>
      <c r="AA34" s="193" t="b">
        <f>J34=K34+L34</f>
        <v>1</v>
      </c>
    </row>
    <row r="35" spans="1:27" ht="19.5" customHeight="1">
      <c r="A35" s="243" t="s">
        <v>36</v>
      </c>
      <c r="B35" s="243"/>
      <c r="C35" s="243"/>
      <c r="D35" s="243"/>
      <c r="E35" s="243"/>
      <c r="F35" s="243"/>
      <c r="G35" s="243"/>
      <c r="H35" s="198">
        <f>SUMIF($C$3:$C$32,"N",H3:H32)</f>
        <v>36.478</v>
      </c>
      <c r="I35" s="199" t="s">
        <v>14</v>
      </c>
      <c r="J35" s="182">
        <f>SUMIF($C$3:$C$32,"N",J3:J32)</f>
        <v>70839606</v>
      </c>
      <c r="K35" s="182">
        <f>SUMIF($C$3:$C$32,"N",K3:K32)</f>
        <v>32831549</v>
      </c>
      <c r="L35" s="182">
        <f>SUMIF($C$3:$C$32,"N",L3:L32)</f>
        <v>38008057</v>
      </c>
      <c r="M35" s="200" t="s">
        <v>14</v>
      </c>
      <c r="N35" s="182">
        <f aca="true" t="shared" si="10" ref="N35:W35">SUMIF($C$3:$C$32,"N",N3:N32)</f>
        <v>0</v>
      </c>
      <c r="O35" s="182">
        <f t="shared" si="10"/>
        <v>0</v>
      </c>
      <c r="P35" s="201">
        <f t="shared" si="10"/>
        <v>0</v>
      </c>
      <c r="Q35" s="201">
        <f t="shared" si="10"/>
        <v>32831549</v>
      </c>
      <c r="R35" s="201">
        <f t="shared" si="10"/>
        <v>0</v>
      </c>
      <c r="S35" s="201">
        <f t="shared" si="10"/>
        <v>0</v>
      </c>
      <c r="T35" s="201">
        <f t="shared" si="10"/>
        <v>0</v>
      </c>
      <c r="U35" s="201">
        <f t="shared" si="10"/>
        <v>0</v>
      </c>
      <c r="V35" s="201">
        <f t="shared" si="10"/>
        <v>0</v>
      </c>
      <c r="W35" s="201">
        <f t="shared" si="10"/>
        <v>0</v>
      </c>
      <c r="X35" s="90" t="b">
        <f>K35=SUM(N35:W35)</f>
        <v>1</v>
      </c>
      <c r="Y35" s="192">
        <f>ROUND(K35/J35,4)</f>
        <v>0.4635</v>
      </c>
      <c r="Z35" s="193" t="s">
        <v>14</v>
      </c>
      <c r="AA35" s="193" t="b">
        <f>J35=K35+L35</f>
        <v>1</v>
      </c>
    </row>
    <row r="36" spans="1:27" ht="18.75" customHeight="1">
      <c r="A36" s="242" t="s">
        <v>37</v>
      </c>
      <c r="B36" s="242"/>
      <c r="C36" s="242"/>
      <c r="D36" s="242"/>
      <c r="E36" s="242"/>
      <c r="F36" s="242"/>
      <c r="G36" s="242"/>
      <c r="H36" s="202">
        <f>SUMIF($C$3:$C$32,"W",H3:H32)</f>
        <v>21.640000000000004</v>
      </c>
      <c r="I36" s="203" t="s">
        <v>14</v>
      </c>
      <c r="J36" s="183">
        <f>SUMIF($C$3:$C$32,"W",J3:J32)</f>
        <v>45460443</v>
      </c>
      <c r="K36" s="183">
        <f>SUMIF($C$3:$C$32,"W",K3:K32)</f>
        <v>22730221</v>
      </c>
      <c r="L36" s="183">
        <f>SUMIF($C$3:$C$32,"W",L3:L32)</f>
        <v>22730222</v>
      </c>
      <c r="M36" s="204" t="s">
        <v>14</v>
      </c>
      <c r="N36" s="183">
        <f aca="true" t="shared" si="11" ref="N36:W36">SUMIF($C$3:$C$32,"W",N3:N32)</f>
        <v>0</v>
      </c>
      <c r="O36" s="183">
        <f t="shared" si="11"/>
        <v>0</v>
      </c>
      <c r="P36" s="183">
        <f t="shared" si="11"/>
        <v>0</v>
      </c>
      <c r="Q36" s="183">
        <f t="shared" si="11"/>
        <v>5281577</v>
      </c>
      <c r="R36" s="183">
        <f t="shared" si="11"/>
        <v>15588720</v>
      </c>
      <c r="S36" s="183">
        <f t="shared" si="11"/>
        <v>1859924</v>
      </c>
      <c r="T36" s="183">
        <f t="shared" si="11"/>
        <v>0</v>
      </c>
      <c r="U36" s="183">
        <f t="shared" si="11"/>
        <v>0</v>
      </c>
      <c r="V36" s="183">
        <f t="shared" si="11"/>
        <v>0</v>
      </c>
      <c r="W36" s="183">
        <f t="shared" si="11"/>
        <v>0</v>
      </c>
      <c r="X36" s="90" t="b">
        <f>K36=SUM(N36:W36)</f>
        <v>1</v>
      </c>
      <c r="Y36" s="192">
        <f>ROUND(K36/J36,4)</f>
        <v>0.5</v>
      </c>
      <c r="Z36" s="193" t="s">
        <v>14</v>
      </c>
      <c r="AA36" s="193" t="b">
        <f>J36=K36+L36</f>
        <v>1</v>
      </c>
    </row>
    <row r="37" spans="1:23" ht="5.25" customHeight="1" hidden="1">
      <c r="A37" s="50"/>
      <c r="B37" s="50"/>
      <c r="C37" s="50"/>
      <c r="D37" s="50"/>
      <c r="E37" s="50"/>
      <c r="F37" s="50"/>
      <c r="G37" s="50"/>
      <c r="H37" s="87"/>
      <c r="I37" s="87"/>
      <c r="J37" s="88"/>
      <c r="K37" s="87"/>
      <c r="L37" s="87"/>
      <c r="M37" s="87"/>
      <c r="N37" s="87"/>
      <c r="O37" s="89"/>
      <c r="P37" s="89"/>
      <c r="Q37" s="89"/>
      <c r="R37" s="89"/>
      <c r="S37" s="89"/>
      <c r="T37" s="87"/>
      <c r="U37" s="87"/>
      <c r="V37" s="87"/>
      <c r="W37" s="87"/>
    </row>
    <row r="38" spans="1:27" ht="11.25">
      <c r="A38" s="237" t="s">
        <v>22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AA38" s="80"/>
    </row>
    <row r="39" spans="1:23" ht="11.25">
      <c r="A39" s="238" t="s">
        <v>23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</row>
    <row r="40" spans="1:23" ht="11.25">
      <c r="A40" s="237" t="s">
        <v>40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</row>
    <row r="41" spans="1:23" ht="18" customHeight="1">
      <c r="A41" s="239" t="s">
        <v>26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</row>
  </sheetData>
  <sheetProtection/>
  <mergeCells count="22">
    <mergeCell ref="A33:G33"/>
    <mergeCell ref="A36:G36"/>
    <mergeCell ref="A35:G35"/>
    <mergeCell ref="A34:G34"/>
    <mergeCell ref="A1:A2"/>
    <mergeCell ref="F1:F2"/>
    <mergeCell ref="G1:G2"/>
    <mergeCell ref="B1:B2"/>
    <mergeCell ref="C1:C2"/>
    <mergeCell ref="D1:D2"/>
    <mergeCell ref="E1:E2"/>
    <mergeCell ref="L1:L2"/>
    <mergeCell ref="M1:M2"/>
    <mergeCell ref="N1:W1"/>
    <mergeCell ref="H1:H2"/>
    <mergeCell ref="I1:I2"/>
    <mergeCell ref="J1:J2"/>
    <mergeCell ref="K1:K2"/>
    <mergeCell ref="A38:W38"/>
    <mergeCell ref="A39:W39"/>
    <mergeCell ref="A40:W40"/>
    <mergeCell ref="A41:W41"/>
  </mergeCells>
  <conditionalFormatting sqref="X3:AA30 X32:AA34">
    <cfRule type="cellIs" priority="17" dxfId="0" operator="equal">
      <formula>FALSE</formula>
    </cfRule>
  </conditionalFormatting>
  <conditionalFormatting sqref="X3:Z30 X32:Z34">
    <cfRule type="containsText" priority="15" dxfId="0" operator="containsText" text="fałsz">
      <formula>NOT(ISERROR(SEARCH("fałsz",X3)))</formula>
    </cfRule>
  </conditionalFormatting>
  <conditionalFormatting sqref="AA38">
    <cfRule type="cellIs" priority="14" dxfId="0" operator="equal">
      <formula>FALSE</formula>
    </cfRule>
  </conditionalFormatting>
  <conditionalFormatting sqref="AA38">
    <cfRule type="cellIs" priority="13" dxfId="0" operator="equal">
      <formula>FALSE</formula>
    </cfRule>
  </conditionalFormatting>
  <conditionalFormatting sqref="Y36:Z36">
    <cfRule type="cellIs" priority="12" dxfId="0" operator="equal">
      <formula>FALSE</formula>
    </cfRule>
  </conditionalFormatting>
  <conditionalFormatting sqref="X36">
    <cfRule type="cellIs" priority="11" dxfId="0" operator="equal">
      <formula>FALSE</formula>
    </cfRule>
  </conditionalFormatting>
  <conditionalFormatting sqref="X36:Z36">
    <cfRule type="containsText" priority="10" dxfId="0" operator="containsText" text="fałsz">
      <formula>NOT(ISERROR(SEARCH("fałsz",X36)))</formula>
    </cfRule>
  </conditionalFormatting>
  <conditionalFormatting sqref="AA36">
    <cfRule type="cellIs" priority="9" dxfId="0" operator="equal">
      <formula>FALSE</formula>
    </cfRule>
  </conditionalFormatting>
  <conditionalFormatting sqref="AA36">
    <cfRule type="cellIs" priority="8" dxfId="0" operator="equal">
      <formula>FALSE</formula>
    </cfRule>
  </conditionalFormatting>
  <conditionalFormatting sqref="Y35:Z35">
    <cfRule type="cellIs" priority="7" dxfId="0" operator="equal">
      <formula>FALSE</formula>
    </cfRule>
  </conditionalFormatting>
  <conditionalFormatting sqref="X35">
    <cfRule type="cellIs" priority="6" dxfId="0" operator="equal">
      <formula>FALSE</formula>
    </cfRule>
  </conditionalFormatting>
  <conditionalFormatting sqref="X35:Z35">
    <cfRule type="containsText" priority="5" dxfId="0" operator="containsText" text="fałsz">
      <formula>NOT(ISERROR(SEARCH("fałsz",X35)))</formula>
    </cfRule>
  </conditionalFormatting>
  <conditionalFormatting sqref="AA35">
    <cfRule type="cellIs" priority="4" dxfId="0" operator="equal">
      <formula>FALSE</formula>
    </cfRule>
  </conditionalFormatting>
  <conditionalFormatting sqref="AA35">
    <cfRule type="cellIs" priority="3" dxfId="0" operator="equal">
      <formula>FALSE</formula>
    </cfRule>
  </conditionalFormatting>
  <conditionalFormatting sqref="X31:AB31">
    <cfRule type="cellIs" priority="1" dxfId="0" operator="equal">
      <formula>FALSE</formula>
    </cfRule>
  </conditionalFormatting>
  <dataValidations count="3">
    <dataValidation type="list" allowBlank="1" showInputMessage="1" showErrorMessage="1" sqref="C3:C30 C32">
      <formula1>"N,K,W"</formula1>
    </dataValidation>
    <dataValidation type="list" allowBlank="1" showInputMessage="1" showErrorMessage="1" sqref="G3:G30 G32">
      <formula1>"B,P,R"</formula1>
    </dataValidation>
    <dataValidation type="list" allowBlank="1" showInputMessage="1" showErrorMessage="1" sqref="C31">
      <formula1>"N,W"</formula1>
    </dataValidation>
  </dataValidations>
  <printOptions/>
  <pageMargins left="0.2362204724409449" right="0.2362204724409449" top="0.9055118110236221" bottom="0.9448818897637796" header="0.31496062992125984" footer="0.31496062992125984"/>
  <pageSetup fitToHeight="0" fitToWidth="1" horizontalDpi="600" verticalDpi="600" orientation="landscape" paperSize="8" scale="43" r:id="rId1"/>
  <headerFooter alignWithMargins="0">
    <oddHeader>&amp;LWojewództwo p&amp;K000000omorskie &amp;K01+000- zadania powiatowe lista podstawowa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2"/>
  <sheetViews>
    <sheetView showGridLines="0" view="pageBreakPreview" zoomScaleSheetLayoutView="100" zoomScalePageLayoutView="0" workbookViewId="0" topLeftCell="A98">
      <selection activeCell="O120" sqref="O120"/>
    </sheetView>
  </sheetViews>
  <sheetFormatPr defaultColWidth="9.140625" defaultRowHeight="15"/>
  <cols>
    <col min="1" max="1" width="5.00390625" style="43" customWidth="1"/>
    <col min="2" max="2" width="10.28125" style="43" customWidth="1"/>
    <col min="3" max="3" width="10.140625" style="43" customWidth="1"/>
    <col min="4" max="4" width="14.57421875" style="43" customWidth="1"/>
    <col min="5" max="5" width="10.7109375" style="43" customWidth="1"/>
    <col min="6" max="6" width="12.8515625" style="43" customWidth="1"/>
    <col min="7" max="7" width="43.57421875" style="43" customWidth="1"/>
    <col min="8" max="8" width="8.7109375" style="43" customWidth="1"/>
    <col min="9" max="9" width="14.00390625" style="43" customWidth="1"/>
    <col min="10" max="10" width="15.8515625" style="43" customWidth="1"/>
    <col min="11" max="11" width="15.140625" style="47" customWidth="1"/>
    <col min="12" max="12" width="15.7109375" style="43" customWidth="1"/>
    <col min="13" max="13" width="17.00390625" style="43" customWidth="1"/>
    <col min="14" max="14" width="10.8515625" style="53" customWidth="1"/>
    <col min="15" max="15" width="14.00390625" style="43" customWidth="1"/>
    <col min="16" max="16" width="15.421875" style="43" customWidth="1"/>
    <col min="17" max="17" width="13.57421875" style="43" customWidth="1"/>
    <col min="18" max="18" width="13.421875" style="43" customWidth="1"/>
    <col min="19" max="19" width="14.421875" style="43" bestFit="1" customWidth="1"/>
    <col min="20" max="20" width="13.00390625" style="43" customWidth="1"/>
    <col min="21" max="21" width="12.140625" style="43" customWidth="1"/>
    <col min="22" max="23" width="11.421875" style="43" customWidth="1"/>
    <col min="24" max="24" width="11.8515625" style="43" customWidth="1"/>
    <col min="25" max="28" width="15.7109375" style="43" customWidth="1"/>
    <col min="29" max="16384" width="9.140625" style="43" customWidth="1"/>
  </cols>
  <sheetData>
    <row r="1" spans="1:28" ht="32.25" customHeight="1">
      <c r="A1" s="241" t="s">
        <v>4</v>
      </c>
      <c r="B1" s="241" t="s">
        <v>5</v>
      </c>
      <c r="C1" s="244" t="s">
        <v>41</v>
      </c>
      <c r="D1" s="240" t="s">
        <v>6</v>
      </c>
      <c r="E1" s="241" t="s">
        <v>31</v>
      </c>
      <c r="F1" s="240" t="s">
        <v>15</v>
      </c>
      <c r="G1" s="241" t="s">
        <v>7</v>
      </c>
      <c r="H1" s="241" t="s">
        <v>24</v>
      </c>
      <c r="I1" s="241" t="s">
        <v>8</v>
      </c>
      <c r="J1" s="241" t="s">
        <v>25</v>
      </c>
      <c r="K1" s="241" t="s">
        <v>9</v>
      </c>
      <c r="L1" s="241" t="s">
        <v>17</v>
      </c>
      <c r="M1" s="240" t="s">
        <v>13</v>
      </c>
      <c r="N1" s="246" t="s">
        <v>11</v>
      </c>
      <c r="O1" s="241" t="s">
        <v>12</v>
      </c>
      <c r="P1" s="241"/>
      <c r="Q1" s="241"/>
      <c r="R1" s="241"/>
      <c r="S1" s="241"/>
      <c r="T1" s="241"/>
      <c r="U1" s="241"/>
      <c r="V1" s="241"/>
      <c r="W1" s="241"/>
      <c r="X1" s="241"/>
      <c r="Y1" s="47"/>
      <c r="Z1" s="47"/>
      <c r="AA1" s="47"/>
      <c r="AB1" s="47"/>
    </row>
    <row r="2" spans="1:28" ht="45.75" customHeight="1">
      <c r="A2" s="241"/>
      <c r="B2" s="241"/>
      <c r="C2" s="245"/>
      <c r="D2" s="214"/>
      <c r="E2" s="241"/>
      <c r="F2" s="214"/>
      <c r="G2" s="241"/>
      <c r="H2" s="241"/>
      <c r="I2" s="241"/>
      <c r="J2" s="241"/>
      <c r="K2" s="241"/>
      <c r="L2" s="241"/>
      <c r="M2" s="214"/>
      <c r="N2" s="246"/>
      <c r="O2" s="190">
        <v>2019</v>
      </c>
      <c r="P2" s="190">
        <v>2020</v>
      </c>
      <c r="Q2" s="190">
        <v>2021</v>
      </c>
      <c r="R2" s="190">
        <v>2022</v>
      </c>
      <c r="S2" s="190">
        <v>2023</v>
      </c>
      <c r="T2" s="190">
        <v>2024</v>
      </c>
      <c r="U2" s="190">
        <v>2025</v>
      </c>
      <c r="V2" s="190">
        <v>2026</v>
      </c>
      <c r="W2" s="190">
        <v>2027</v>
      </c>
      <c r="X2" s="190">
        <v>2028</v>
      </c>
      <c r="Y2" s="47" t="s">
        <v>27</v>
      </c>
      <c r="Z2" s="47" t="s">
        <v>28</v>
      </c>
      <c r="AA2" s="47" t="s">
        <v>29</v>
      </c>
      <c r="AB2" s="45" t="s">
        <v>30</v>
      </c>
    </row>
    <row r="3" spans="1:28" ht="38.25" customHeight="1">
      <c r="A3" s="74">
        <v>1</v>
      </c>
      <c r="B3" s="74" t="s">
        <v>170</v>
      </c>
      <c r="C3" s="75" t="s">
        <v>160</v>
      </c>
      <c r="D3" s="76" t="s">
        <v>178</v>
      </c>
      <c r="E3" s="76" t="s">
        <v>136</v>
      </c>
      <c r="F3" s="74" t="s">
        <v>233</v>
      </c>
      <c r="G3" s="74" t="s">
        <v>181</v>
      </c>
      <c r="H3" s="74" t="s">
        <v>163</v>
      </c>
      <c r="I3" s="77">
        <v>1.72</v>
      </c>
      <c r="J3" s="78" t="s">
        <v>188</v>
      </c>
      <c r="K3" s="183">
        <v>9016044.89</v>
      </c>
      <c r="L3" s="184">
        <v>4508022</v>
      </c>
      <c r="M3" s="183">
        <v>4508022.89</v>
      </c>
      <c r="N3" s="79">
        <v>0.5</v>
      </c>
      <c r="O3" s="184">
        <v>0</v>
      </c>
      <c r="P3" s="184">
        <v>500000</v>
      </c>
      <c r="Q3" s="183">
        <v>2100000</v>
      </c>
      <c r="R3" s="183">
        <v>600000</v>
      </c>
      <c r="S3" s="183">
        <v>1308022</v>
      </c>
      <c r="T3" s="183">
        <v>0</v>
      </c>
      <c r="U3" s="184">
        <v>0</v>
      </c>
      <c r="V3" s="183">
        <v>0</v>
      </c>
      <c r="W3" s="183">
        <v>0</v>
      </c>
      <c r="X3" s="183">
        <v>0</v>
      </c>
      <c r="Y3" s="47" t="b">
        <f aca="true" t="shared" si="0" ref="Y3:Y34">L3=SUM(O3:X3)</f>
        <v>1</v>
      </c>
      <c r="Z3" s="205">
        <f aca="true" t="shared" si="1" ref="Z3:Z34">ROUND(L3/K3,4)</f>
        <v>0.5</v>
      </c>
      <c r="AA3" s="206" t="b">
        <f aca="true" t="shared" si="2" ref="AA3:AA34">Z3=N3</f>
        <v>1</v>
      </c>
      <c r="AB3" s="206" t="b">
        <f aca="true" t="shared" si="3" ref="AB3:AB34">K3=L3+M3</f>
        <v>1</v>
      </c>
    </row>
    <row r="4" spans="1:28" ht="56.25">
      <c r="A4" s="74">
        <v>2</v>
      </c>
      <c r="B4" s="74" t="s">
        <v>171</v>
      </c>
      <c r="C4" s="75" t="s">
        <v>160</v>
      </c>
      <c r="D4" s="76" t="s">
        <v>165</v>
      </c>
      <c r="E4" s="76" t="s">
        <v>75</v>
      </c>
      <c r="F4" s="74" t="s">
        <v>231</v>
      </c>
      <c r="G4" s="74" t="s">
        <v>591</v>
      </c>
      <c r="H4" s="74" t="s">
        <v>161</v>
      </c>
      <c r="I4" s="77">
        <v>7.46</v>
      </c>
      <c r="J4" s="78" t="s">
        <v>249</v>
      </c>
      <c r="K4" s="183">
        <v>9120722.6</v>
      </c>
      <c r="L4" s="184">
        <v>4560361</v>
      </c>
      <c r="M4" s="183">
        <v>4560361.6</v>
      </c>
      <c r="N4" s="79">
        <v>0.5</v>
      </c>
      <c r="O4" s="184">
        <v>0</v>
      </c>
      <c r="P4" s="184">
        <v>2707383</v>
      </c>
      <c r="Q4" s="183">
        <v>1687828</v>
      </c>
      <c r="R4" s="183">
        <v>165150</v>
      </c>
      <c r="S4" s="183">
        <v>0</v>
      </c>
      <c r="T4" s="183">
        <v>0</v>
      </c>
      <c r="U4" s="184">
        <v>0</v>
      </c>
      <c r="V4" s="183">
        <v>0</v>
      </c>
      <c r="W4" s="183">
        <v>0</v>
      </c>
      <c r="X4" s="183">
        <v>0</v>
      </c>
      <c r="Y4" s="47" t="b">
        <f t="shared" si="0"/>
        <v>1</v>
      </c>
      <c r="Z4" s="205">
        <f t="shared" si="1"/>
        <v>0.5</v>
      </c>
      <c r="AA4" s="206" t="b">
        <f t="shared" si="2"/>
        <v>1</v>
      </c>
      <c r="AB4" s="206" t="b">
        <f t="shared" si="3"/>
        <v>1</v>
      </c>
    </row>
    <row r="5" spans="1:28" ht="33.75">
      <c r="A5" s="74">
        <v>3</v>
      </c>
      <c r="B5" s="74" t="s">
        <v>172</v>
      </c>
      <c r="C5" s="75" t="s">
        <v>160</v>
      </c>
      <c r="D5" s="76" t="s">
        <v>164</v>
      </c>
      <c r="E5" s="76" t="s">
        <v>55</v>
      </c>
      <c r="F5" s="74" t="s">
        <v>230</v>
      </c>
      <c r="G5" s="74" t="s">
        <v>182</v>
      </c>
      <c r="H5" s="74" t="s">
        <v>161</v>
      </c>
      <c r="I5" s="77">
        <v>1.09</v>
      </c>
      <c r="J5" s="78" t="s">
        <v>189</v>
      </c>
      <c r="K5" s="183">
        <v>9765651.62</v>
      </c>
      <c r="L5" s="184">
        <v>4882825</v>
      </c>
      <c r="M5" s="183">
        <v>4882826.62</v>
      </c>
      <c r="N5" s="79">
        <v>0.5</v>
      </c>
      <c r="O5" s="184">
        <v>0</v>
      </c>
      <c r="P5" s="184">
        <v>269952</v>
      </c>
      <c r="Q5" s="183">
        <v>2000000</v>
      </c>
      <c r="R5" s="183">
        <v>2000000</v>
      </c>
      <c r="S5" s="183">
        <v>612873</v>
      </c>
      <c r="T5" s="183">
        <v>0</v>
      </c>
      <c r="U5" s="184">
        <v>0</v>
      </c>
      <c r="V5" s="183">
        <v>0</v>
      </c>
      <c r="W5" s="183">
        <v>0</v>
      </c>
      <c r="X5" s="183">
        <v>0</v>
      </c>
      <c r="Y5" s="47" t="b">
        <f t="shared" si="0"/>
        <v>1</v>
      </c>
      <c r="Z5" s="205">
        <f t="shared" si="1"/>
        <v>0.5</v>
      </c>
      <c r="AA5" s="206" t="b">
        <f t="shared" si="2"/>
        <v>1</v>
      </c>
      <c r="AB5" s="206" t="b">
        <f t="shared" si="3"/>
        <v>1</v>
      </c>
    </row>
    <row r="6" spans="1:28" ht="33.75">
      <c r="A6" s="74">
        <v>4</v>
      </c>
      <c r="B6" s="74" t="s">
        <v>173</v>
      </c>
      <c r="C6" s="75" t="s">
        <v>160</v>
      </c>
      <c r="D6" s="76" t="s">
        <v>179</v>
      </c>
      <c r="E6" s="76" t="s">
        <v>57</v>
      </c>
      <c r="F6" s="74" t="s">
        <v>230</v>
      </c>
      <c r="G6" s="74" t="s">
        <v>183</v>
      </c>
      <c r="H6" s="74" t="s">
        <v>163</v>
      </c>
      <c r="I6" s="77">
        <v>1.84</v>
      </c>
      <c r="J6" s="78" t="s">
        <v>198</v>
      </c>
      <c r="K6" s="183">
        <v>4782590.31</v>
      </c>
      <c r="L6" s="184">
        <v>2391295</v>
      </c>
      <c r="M6" s="183">
        <v>2391295.31</v>
      </c>
      <c r="N6" s="79">
        <v>0.5</v>
      </c>
      <c r="O6" s="184">
        <v>0</v>
      </c>
      <c r="P6" s="184">
        <v>152902</v>
      </c>
      <c r="Q6" s="183">
        <v>626624</v>
      </c>
      <c r="R6" s="183">
        <v>710195</v>
      </c>
      <c r="S6" s="183">
        <v>901574</v>
      </c>
      <c r="T6" s="183">
        <v>0</v>
      </c>
      <c r="U6" s="184">
        <v>0</v>
      </c>
      <c r="V6" s="183">
        <v>0</v>
      </c>
      <c r="W6" s="183">
        <v>0</v>
      </c>
      <c r="X6" s="183">
        <v>0</v>
      </c>
      <c r="Y6" s="47" t="b">
        <f t="shared" si="0"/>
        <v>1</v>
      </c>
      <c r="Z6" s="205">
        <f t="shared" si="1"/>
        <v>0.5</v>
      </c>
      <c r="AA6" s="206" t="b">
        <f t="shared" si="2"/>
        <v>1</v>
      </c>
      <c r="AB6" s="206" t="b">
        <f t="shared" si="3"/>
        <v>1</v>
      </c>
    </row>
    <row r="7" spans="1:28" ht="33.75">
      <c r="A7" s="74">
        <v>5</v>
      </c>
      <c r="B7" s="74" t="s">
        <v>174</v>
      </c>
      <c r="C7" s="75" t="s">
        <v>160</v>
      </c>
      <c r="D7" s="76" t="s">
        <v>180</v>
      </c>
      <c r="E7" s="76" t="s">
        <v>112</v>
      </c>
      <c r="F7" s="74" t="s">
        <v>229</v>
      </c>
      <c r="G7" s="74" t="s">
        <v>184</v>
      </c>
      <c r="H7" s="74" t="s">
        <v>162</v>
      </c>
      <c r="I7" s="77">
        <v>0.35</v>
      </c>
      <c r="J7" s="78" t="s">
        <v>199</v>
      </c>
      <c r="K7" s="183">
        <v>706480.32</v>
      </c>
      <c r="L7" s="184">
        <v>353240</v>
      </c>
      <c r="M7" s="183">
        <v>353240.32</v>
      </c>
      <c r="N7" s="79">
        <v>0.5</v>
      </c>
      <c r="O7" s="184">
        <v>0</v>
      </c>
      <c r="P7" s="184">
        <v>50000</v>
      </c>
      <c r="Q7" s="183">
        <v>75000</v>
      </c>
      <c r="R7" s="183">
        <v>228240</v>
      </c>
      <c r="S7" s="183">
        <v>0</v>
      </c>
      <c r="T7" s="183">
        <v>0</v>
      </c>
      <c r="U7" s="184">
        <v>0</v>
      </c>
      <c r="V7" s="183">
        <v>0</v>
      </c>
      <c r="W7" s="183">
        <v>0</v>
      </c>
      <c r="X7" s="183">
        <v>0</v>
      </c>
      <c r="Y7" s="47" t="b">
        <f t="shared" si="0"/>
        <v>1</v>
      </c>
      <c r="Z7" s="205">
        <f t="shared" si="1"/>
        <v>0.5</v>
      </c>
      <c r="AA7" s="206" t="b">
        <f t="shared" si="2"/>
        <v>1</v>
      </c>
      <c r="AB7" s="206" t="b">
        <f t="shared" si="3"/>
        <v>1</v>
      </c>
    </row>
    <row r="8" spans="1:28" ht="33.75">
      <c r="A8" s="74">
        <v>6</v>
      </c>
      <c r="B8" s="74" t="s">
        <v>175</v>
      </c>
      <c r="C8" s="75" t="s">
        <v>160</v>
      </c>
      <c r="D8" s="76" t="s">
        <v>166</v>
      </c>
      <c r="E8" s="76" t="s">
        <v>112</v>
      </c>
      <c r="F8" s="74" t="s">
        <v>229</v>
      </c>
      <c r="G8" s="74" t="s">
        <v>185</v>
      </c>
      <c r="H8" s="74" t="s">
        <v>161</v>
      </c>
      <c r="I8" s="77">
        <v>1.93</v>
      </c>
      <c r="J8" s="78" t="s">
        <v>200</v>
      </c>
      <c r="K8" s="183">
        <v>4361671.16</v>
      </c>
      <c r="L8" s="184">
        <v>2180835</v>
      </c>
      <c r="M8" s="183">
        <v>2180836.16</v>
      </c>
      <c r="N8" s="79">
        <v>0.5</v>
      </c>
      <c r="O8" s="184">
        <v>0</v>
      </c>
      <c r="P8" s="184">
        <v>50000</v>
      </c>
      <c r="Q8" s="183">
        <v>75000</v>
      </c>
      <c r="R8" s="183">
        <v>500000</v>
      </c>
      <c r="S8" s="183">
        <v>1000000</v>
      </c>
      <c r="T8" s="183">
        <v>555835</v>
      </c>
      <c r="U8" s="184">
        <v>0</v>
      </c>
      <c r="V8" s="183">
        <v>0</v>
      </c>
      <c r="W8" s="183">
        <v>0</v>
      </c>
      <c r="X8" s="183">
        <v>0</v>
      </c>
      <c r="Y8" s="47" t="b">
        <f t="shared" si="0"/>
        <v>1</v>
      </c>
      <c r="Z8" s="205">
        <f t="shared" si="1"/>
        <v>0.5</v>
      </c>
      <c r="AA8" s="206" t="b">
        <f t="shared" si="2"/>
        <v>1</v>
      </c>
      <c r="AB8" s="206" t="b">
        <f t="shared" si="3"/>
        <v>1</v>
      </c>
    </row>
    <row r="9" spans="1:28" ht="33.75">
      <c r="A9" s="74">
        <v>7</v>
      </c>
      <c r="B9" s="74" t="s">
        <v>176</v>
      </c>
      <c r="C9" s="75" t="s">
        <v>160</v>
      </c>
      <c r="D9" s="76" t="s">
        <v>178</v>
      </c>
      <c r="E9" s="76" t="s">
        <v>136</v>
      </c>
      <c r="F9" s="74" t="s">
        <v>233</v>
      </c>
      <c r="G9" s="74" t="s">
        <v>186</v>
      </c>
      <c r="H9" s="74" t="s">
        <v>163</v>
      </c>
      <c r="I9" s="77">
        <v>1.17</v>
      </c>
      <c r="J9" s="78" t="s">
        <v>713</v>
      </c>
      <c r="K9" s="183">
        <v>10502800.46</v>
      </c>
      <c r="L9" s="184">
        <v>5251400</v>
      </c>
      <c r="M9" s="183">
        <v>5251400.46</v>
      </c>
      <c r="N9" s="79">
        <v>0.5</v>
      </c>
      <c r="O9" s="184">
        <v>0</v>
      </c>
      <c r="P9" s="184">
        <v>1050000</v>
      </c>
      <c r="Q9" s="183">
        <v>1240000</v>
      </c>
      <c r="R9" s="183">
        <v>2961400</v>
      </c>
      <c r="S9" s="183">
        <v>0</v>
      </c>
      <c r="T9" s="183">
        <v>0</v>
      </c>
      <c r="U9" s="184">
        <v>0</v>
      </c>
      <c r="V9" s="183">
        <v>0</v>
      </c>
      <c r="W9" s="183">
        <v>0</v>
      </c>
      <c r="X9" s="183">
        <v>0</v>
      </c>
      <c r="Y9" s="47" t="b">
        <f t="shared" si="0"/>
        <v>1</v>
      </c>
      <c r="Z9" s="205">
        <f t="shared" si="1"/>
        <v>0.5</v>
      </c>
      <c r="AA9" s="206" t="b">
        <f t="shared" si="2"/>
        <v>1</v>
      </c>
      <c r="AB9" s="206" t="b">
        <f t="shared" si="3"/>
        <v>1</v>
      </c>
    </row>
    <row r="10" spans="1:28" ht="33.75">
      <c r="A10" s="74">
        <v>8</v>
      </c>
      <c r="B10" s="74" t="s">
        <v>177</v>
      </c>
      <c r="C10" s="75" t="s">
        <v>160</v>
      </c>
      <c r="D10" s="76" t="s">
        <v>166</v>
      </c>
      <c r="E10" s="76" t="s">
        <v>112</v>
      </c>
      <c r="F10" s="74" t="s">
        <v>229</v>
      </c>
      <c r="G10" s="74" t="s">
        <v>187</v>
      </c>
      <c r="H10" s="74" t="s">
        <v>161</v>
      </c>
      <c r="I10" s="77">
        <v>0.48</v>
      </c>
      <c r="J10" s="78" t="s">
        <v>190</v>
      </c>
      <c r="K10" s="183">
        <v>938483.85</v>
      </c>
      <c r="L10" s="184">
        <v>469241</v>
      </c>
      <c r="M10" s="183">
        <v>469242.85</v>
      </c>
      <c r="N10" s="79">
        <v>0.5</v>
      </c>
      <c r="O10" s="184">
        <v>0</v>
      </c>
      <c r="P10" s="184">
        <v>75000</v>
      </c>
      <c r="Q10" s="183">
        <v>250000</v>
      </c>
      <c r="R10" s="183">
        <v>75000</v>
      </c>
      <c r="S10" s="183">
        <v>69241</v>
      </c>
      <c r="T10" s="183">
        <v>0</v>
      </c>
      <c r="U10" s="184">
        <v>0</v>
      </c>
      <c r="V10" s="183">
        <v>0</v>
      </c>
      <c r="W10" s="183">
        <v>0</v>
      </c>
      <c r="X10" s="183">
        <v>0</v>
      </c>
      <c r="Y10" s="47" t="b">
        <f t="shared" si="0"/>
        <v>1</v>
      </c>
      <c r="Z10" s="205">
        <f t="shared" si="1"/>
        <v>0.5</v>
      </c>
      <c r="AA10" s="206" t="b">
        <f t="shared" si="2"/>
        <v>1</v>
      </c>
      <c r="AB10" s="206" t="b">
        <f t="shared" si="3"/>
        <v>1</v>
      </c>
    </row>
    <row r="11" spans="1:28" ht="33.75">
      <c r="A11" s="74">
        <v>9</v>
      </c>
      <c r="B11" s="74" t="s">
        <v>285</v>
      </c>
      <c r="C11" s="75" t="s">
        <v>160</v>
      </c>
      <c r="D11" s="76" t="s">
        <v>286</v>
      </c>
      <c r="E11" s="76" t="s">
        <v>115</v>
      </c>
      <c r="F11" s="74" t="s">
        <v>287</v>
      </c>
      <c r="G11" s="74" t="s">
        <v>587</v>
      </c>
      <c r="H11" s="74" t="s">
        <v>163</v>
      </c>
      <c r="I11" s="77">
        <v>1.62</v>
      </c>
      <c r="J11" s="78" t="s">
        <v>288</v>
      </c>
      <c r="K11" s="183">
        <v>3720386.35</v>
      </c>
      <c r="L11" s="184">
        <v>1860193</v>
      </c>
      <c r="M11" s="183">
        <v>1860193.35</v>
      </c>
      <c r="N11" s="79">
        <v>0.5</v>
      </c>
      <c r="O11" s="184">
        <v>0</v>
      </c>
      <c r="P11" s="184">
        <v>431762</v>
      </c>
      <c r="Q11" s="183">
        <v>1428431</v>
      </c>
      <c r="R11" s="183">
        <v>0</v>
      </c>
      <c r="S11" s="183">
        <v>0</v>
      </c>
      <c r="T11" s="183">
        <v>0</v>
      </c>
      <c r="U11" s="184">
        <v>0</v>
      </c>
      <c r="V11" s="183">
        <v>0</v>
      </c>
      <c r="W11" s="183">
        <v>0</v>
      </c>
      <c r="X11" s="183">
        <v>0</v>
      </c>
      <c r="Y11" s="47" t="b">
        <f t="shared" si="0"/>
        <v>1</v>
      </c>
      <c r="Z11" s="205">
        <f t="shared" si="1"/>
        <v>0.5</v>
      </c>
      <c r="AA11" s="206" t="b">
        <f t="shared" si="2"/>
        <v>1</v>
      </c>
      <c r="AB11" s="206" t="b">
        <f t="shared" si="3"/>
        <v>1</v>
      </c>
    </row>
    <row r="12" spans="1:28" ht="45">
      <c r="A12" s="74">
        <v>10</v>
      </c>
      <c r="B12" s="74" t="s">
        <v>191</v>
      </c>
      <c r="C12" s="75" t="s">
        <v>160</v>
      </c>
      <c r="D12" s="76" t="s">
        <v>192</v>
      </c>
      <c r="E12" s="76" t="s">
        <v>62</v>
      </c>
      <c r="F12" s="74" t="s">
        <v>227</v>
      </c>
      <c r="G12" s="74" t="s">
        <v>193</v>
      </c>
      <c r="H12" s="74" t="s">
        <v>163</v>
      </c>
      <c r="I12" s="77">
        <v>2.17</v>
      </c>
      <c r="J12" s="78" t="s">
        <v>197</v>
      </c>
      <c r="K12" s="183">
        <v>7569599.83</v>
      </c>
      <c r="L12" s="184">
        <v>3784799</v>
      </c>
      <c r="M12" s="183">
        <v>3784800.83</v>
      </c>
      <c r="N12" s="79">
        <v>0.5</v>
      </c>
      <c r="O12" s="184">
        <v>0</v>
      </c>
      <c r="P12" s="184">
        <v>1855796</v>
      </c>
      <c r="Q12" s="183">
        <v>1197268</v>
      </c>
      <c r="R12" s="183">
        <v>731735</v>
      </c>
      <c r="S12" s="183">
        <v>0</v>
      </c>
      <c r="T12" s="183">
        <v>0</v>
      </c>
      <c r="U12" s="183">
        <v>0</v>
      </c>
      <c r="V12" s="183">
        <v>0</v>
      </c>
      <c r="W12" s="183">
        <v>0</v>
      </c>
      <c r="X12" s="183">
        <v>0</v>
      </c>
      <c r="Y12" s="47" t="b">
        <f t="shared" si="0"/>
        <v>1</v>
      </c>
      <c r="Z12" s="205">
        <f t="shared" si="1"/>
        <v>0.5</v>
      </c>
      <c r="AA12" s="206" t="b">
        <f t="shared" si="2"/>
        <v>1</v>
      </c>
      <c r="AB12" s="206" t="b">
        <f t="shared" si="3"/>
        <v>1</v>
      </c>
    </row>
    <row r="13" spans="1:28" ht="33.75">
      <c r="A13" s="74">
        <v>11</v>
      </c>
      <c r="B13" s="74" t="s">
        <v>235</v>
      </c>
      <c r="C13" s="75" t="s">
        <v>160</v>
      </c>
      <c r="D13" s="76" t="s">
        <v>166</v>
      </c>
      <c r="E13" s="76" t="s">
        <v>112</v>
      </c>
      <c r="F13" s="74" t="s">
        <v>229</v>
      </c>
      <c r="G13" s="74" t="s">
        <v>220</v>
      </c>
      <c r="H13" s="74" t="s">
        <v>161</v>
      </c>
      <c r="I13" s="77">
        <v>0.59</v>
      </c>
      <c r="J13" s="78" t="s">
        <v>252</v>
      </c>
      <c r="K13" s="183">
        <v>2086309.39</v>
      </c>
      <c r="L13" s="184">
        <v>1669047</v>
      </c>
      <c r="M13" s="183">
        <v>417262.39</v>
      </c>
      <c r="N13" s="79">
        <v>0.8</v>
      </c>
      <c r="O13" s="184">
        <v>0</v>
      </c>
      <c r="P13" s="184">
        <v>0</v>
      </c>
      <c r="Q13" s="183">
        <v>160000</v>
      </c>
      <c r="R13" s="183">
        <v>800000</v>
      </c>
      <c r="S13" s="183">
        <v>709047</v>
      </c>
      <c r="T13" s="183">
        <v>0</v>
      </c>
      <c r="U13" s="183">
        <v>0</v>
      </c>
      <c r="V13" s="183">
        <v>0</v>
      </c>
      <c r="W13" s="183">
        <v>0</v>
      </c>
      <c r="X13" s="183">
        <v>0</v>
      </c>
      <c r="Y13" s="47" t="b">
        <f t="shared" si="0"/>
        <v>1</v>
      </c>
      <c r="Z13" s="205">
        <f t="shared" si="1"/>
        <v>0.8</v>
      </c>
      <c r="AA13" s="206" t="b">
        <f t="shared" si="2"/>
        <v>1</v>
      </c>
      <c r="AB13" s="206" t="b">
        <f t="shared" si="3"/>
        <v>1</v>
      </c>
    </row>
    <row r="14" spans="1:28" ht="33.75">
      <c r="A14" s="74">
        <v>12</v>
      </c>
      <c r="B14" s="74" t="s">
        <v>236</v>
      </c>
      <c r="C14" s="75" t="s">
        <v>160</v>
      </c>
      <c r="D14" s="76" t="s">
        <v>214</v>
      </c>
      <c r="E14" s="76" t="s">
        <v>49</v>
      </c>
      <c r="F14" s="74" t="s">
        <v>228</v>
      </c>
      <c r="G14" s="74" t="s">
        <v>221</v>
      </c>
      <c r="H14" s="74" t="s">
        <v>161</v>
      </c>
      <c r="I14" s="77">
        <v>1.24</v>
      </c>
      <c r="J14" s="78" t="s">
        <v>245</v>
      </c>
      <c r="K14" s="183">
        <v>1444441.14</v>
      </c>
      <c r="L14" s="184">
        <v>722220</v>
      </c>
      <c r="M14" s="183">
        <v>722221.14</v>
      </c>
      <c r="N14" s="79">
        <v>0.5</v>
      </c>
      <c r="O14" s="184">
        <v>0</v>
      </c>
      <c r="P14" s="184">
        <v>0</v>
      </c>
      <c r="Q14" s="183">
        <v>296669</v>
      </c>
      <c r="R14" s="183">
        <v>425551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47" t="b">
        <f t="shared" si="0"/>
        <v>1</v>
      </c>
      <c r="Z14" s="205">
        <f t="shared" si="1"/>
        <v>0.5</v>
      </c>
      <c r="AA14" s="206" t="b">
        <f t="shared" si="2"/>
        <v>1</v>
      </c>
      <c r="AB14" s="206" t="b">
        <f t="shared" si="3"/>
        <v>1</v>
      </c>
    </row>
    <row r="15" spans="1:28" ht="45">
      <c r="A15" s="74">
        <v>13</v>
      </c>
      <c r="B15" s="74" t="s">
        <v>237</v>
      </c>
      <c r="C15" s="75" t="s">
        <v>160</v>
      </c>
      <c r="D15" s="76" t="s">
        <v>215</v>
      </c>
      <c r="E15" s="76" t="s">
        <v>76</v>
      </c>
      <c r="F15" s="74" t="s">
        <v>231</v>
      </c>
      <c r="G15" s="74" t="s">
        <v>222</v>
      </c>
      <c r="H15" s="74" t="s">
        <v>163</v>
      </c>
      <c r="I15" s="77">
        <v>6.23</v>
      </c>
      <c r="J15" s="78" t="s">
        <v>253</v>
      </c>
      <c r="K15" s="183">
        <v>9169982.97</v>
      </c>
      <c r="L15" s="184">
        <v>4584991</v>
      </c>
      <c r="M15" s="183">
        <v>4584991.97</v>
      </c>
      <c r="N15" s="79">
        <v>0.5</v>
      </c>
      <c r="O15" s="184">
        <v>0</v>
      </c>
      <c r="P15" s="184">
        <v>0</v>
      </c>
      <c r="Q15" s="183">
        <v>1323259</v>
      </c>
      <c r="R15" s="183">
        <v>3238343</v>
      </c>
      <c r="S15" s="183">
        <v>23389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47" t="b">
        <f t="shared" si="0"/>
        <v>1</v>
      </c>
      <c r="Z15" s="205">
        <f t="shared" si="1"/>
        <v>0.5</v>
      </c>
      <c r="AA15" s="206" t="b">
        <f t="shared" si="2"/>
        <v>1</v>
      </c>
      <c r="AB15" s="206" t="b">
        <f t="shared" si="3"/>
        <v>1</v>
      </c>
    </row>
    <row r="16" spans="1:28" ht="33.75">
      <c r="A16" s="74">
        <v>14</v>
      </c>
      <c r="B16" s="74" t="s">
        <v>238</v>
      </c>
      <c r="C16" s="75" t="s">
        <v>160</v>
      </c>
      <c r="D16" s="76" t="s">
        <v>216</v>
      </c>
      <c r="E16" s="76" t="s">
        <v>96</v>
      </c>
      <c r="F16" s="74" t="s">
        <v>232</v>
      </c>
      <c r="G16" s="74" t="s">
        <v>223</v>
      </c>
      <c r="H16" s="74" t="s">
        <v>161</v>
      </c>
      <c r="I16" s="77">
        <v>0.35</v>
      </c>
      <c r="J16" s="78" t="s">
        <v>714</v>
      </c>
      <c r="K16" s="183">
        <v>2552883.56</v>
      </c>
      <c r="L16" s="184">
        <v>1276441</v>
      </c>
      <c r="M16" s="184">
        <v>1276442.56</v>
      </c>
      <c r="N16" s="79">
        <v>0.5</v>
      </c>
      <c r="O16" s="184">
        <v>0</v>
      </c>
      <c r="P16" s="184">
        <v>0</v>
      </c>
      <c r="Q16" s="183">
        <v>1169727</v>
      </c>
      <c r="R16" s="183">
        <v>106714</v>
      </c>
      <c r="S16" s="183">
        <v>0</v>
      </c>
      <c r="T16" s="183">
        <v>0</v>
      </c>
      <c r="U16" s="183">
        <v>0</v>
      </c>
      <c r="V16" s="183">
        <v>0</v>
      </c>
      <c r="W16" s="183">
        <v>0</v>
      </c>
      <c r="X16" s="183">
        <v>0</v>
      </c>
      <c r="Y16" s="47" t="b">
        <f t="shared" si="0"/>
        <v>1</v>
      </c>
      <c r="Z16" s="205">
        <f t="shared" si="1"/>
        <v>0.5</v>
      </c>
      <c r="AA16" s="206" t="b">
        <f t="shared" si="2"/>
        <v>1</v>
      </c>
      <c r="AB16" s="206" t="b">
        <f t="shared" si="3"/>
        <v>1</v>
      </c>
    </row>
    <row r="17" spans="1:28" ht="33.75">
      <c r="A17" s="74">
        <v>15</v>
      </c>
      <c r="B17" s="74" t="s">
        <v>271</v>
      </c>
      <c r="C17" s="75" t="s">
        <v>160</v>
      </c>
      <c r="D17" s="76" t="s">
        <v>268</v>
      </c>
      <c r="E17" s="76" t="s">
        <v>137</v>
      </c>
      <c r="F17" s="74" t="s">
        <v>233</v>
      </c>
      <c r="G17" s="74" t="s">
        <v>276</v>
      </c>
      <c r="H17" s="74" t="s">
        <v>161</v>
      </c>
      <c r="I17" s="77">
        <v>1.97</v>
      </c>
      <c r="J17" s="78" t="s">
        <v>715</v>
      </c>
      <c r="K17" s="183">
        <v>1617805.12</v>
      </c>
      <c r="L17" s="184">
        <v>808902</v>
      </c>
      <c r="M17" s="183">
        <v>808903.12</v>
      </c>
      <c r="N17" s="79">
        <v>0.5</v>
      </c>
      <c r="O17" s="184">
        <v>0</v>
      </c>
      <c r="P17" s="184">
        <v>0</v>
      </c>
      <c r="Q17" s="183">
        <v>383622</v>
      </c>
      <c r="R17" s="183">
        <v>425280</v>
      </c>
      <c r="S17" s="183">
        <v>0</v>
      </c>
      <c r="T17" s="183">
        <v>0</v>
      </c>
      <c r="U17" s="183">
        <v>0</v>
      </c>
      <c r="V17" s="183">
        <v>0</v>
      </c>
      <c r="W17" s="183">
        <v>0</v>
      </c>
      <c r="X17" s="183">
        <v>0</v>
      </c>
      <c r="Y17" s="47" t="b">
        <f t="shared" si="0"/>
        <v>1</v>
      </c>
      <c r="Z17" s="205">
        <f t="shared" si="1"/>
        <v>0.5</v>
      </c>
      <c r="AA17" s="206" t="b">
        <f t="shared" si="2"/>
        <v>1</v>
      </c>
      <c r="AB17" s="206" t="b">
        <f t="shared" si="3"/>
        <v>1</v>
      </c>
    </row>
    <row r="18" spans="1:28" ht="56.25">
      <c r="A18" s="74">
        <v>16</v>
      </c>
      <c r="B18" s="74" t="s">
        <v>272</v>
      </c>
      <c r="C18" s="75" t="s">
        <v>160</v>
      </c>
      <c r="D18" s="76" t="s">
        <v>269</v>
      </c>
      <c r="E18" s="76" t="s">
        <v>118</v>
      </c>
      <c r="F18" s="74" t="s">
        <v>277</v>
      </c>
      <c r="G18" s="74" t="s">
        <v>278</v>
      </c>
      <c r="H18" s="74" t="s">
        <v>161</v>
      </c>
      <c r="I18" s="77">
        <v>2.5</v>
      </c>
      <c r="J18" s="78" t="s">
        <v>282</v>
      </c>
      <c r="K18" s="183">
        <v>7367056.89</v>
      </c>
      <c r="L18" s="184">
        <v>3683528</v>
      </c>
      <c r="M18" s="183">
        <v>3683528.89</v>
      </c>
      <c r="N18" s="79">
        <v>0.5</v>
      </c>
      <c r="O18" s="184">
        <v>0</v>
      </c>
      <c r="P18" s="184">
        <v>0</v>
      </c>
      <c r="Q18" s="183">
        <v>1350114</v>
      </c>
      <c r="R18" s="183">
        <v>1400114</v>
      </c>
      <c r="S18" s="183">
        <v>933300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47" t="b">
        <f t="shared" si="0"/>
        <v>1</v>
      </c>
      <c r="Z18" s="205">
        <f t="shared" si="1"/>
        <v>0.5</v>
      </c>
      <c r="AA18" s="206" t="b">
        <f t="shared" si="2"/>
        <v>1</v>
      </c>
      <c r="AB18" s="206" t="b">
        <f t="shared" si="3"/>
        <v>1</v>
      </c>
    </row>
    <row r="19" spans="1:28" ht="45">
      <c r="A19" s="74">
        <v>17</v>
      </c>
      <c r="B19" s="74" t="s">
        <v>239</v>
      </c>
      <c r="C19" s="75" t="s">
        <v>160</v>
      </c>
      <c r="D19" s="76" t="s">
        <v>165</v>
      </c>
      <c r="E19" s="76" t="s">
        <v>75</v>
      </c>
      <c r="F19" s="74" t="s">
        <v>231</v>
      </c>
      <c r="G19" s="74" t="s">
        <v>592</v>
      </c>
      <c r="H19" s="74" t="s">
        <v>161</v>
      </c>
      <c r="I19" s="77">
        <v>5.36</v>
      </c>
      <c r="J19" s="78" t="s">
        <v>254</v>
      </c>
      <c r="K19" s="183">
        <v>7654194.67</v>
      </c>
      <c r="L19" s="184">
        <v>3827097</v>
      </c>
      <c r="M19" s="184">
        <v>3827097.67</v>
      </c>
      <c r="N19" s="79">
        <v>0.5</v>
      </c>
      <c r="O19" s="184">
        <v>0</v>
      </c>
      <c r="P19" s="184">
        <v>0</v>
      </c>
      <c r="Q19" s="183">
        <v>1930110</v>
      </c>
      <c r="R19" s="183">
        <v>1282819</v>
      </c>
      <c r="S19" s="183">
        <v>614168</v>
      </c>
      <c r="T19" s="183">
        <v>0</v>
      </c>
      <c r="U19" s="183">
        <v>0</v>
      </c>
      <c r="V19" s="183">
        <v>0</v>
      </c>
      <c r="W19" s="183">
        <v>0</v>
      </c>
      <c r="X19" s="183">
        <v>0</v>
      </c>
      <c r="Y19" s="47" t="b">
        <f t="shared" si="0"/>
        <v>1</v>
      </c>
      <c r="Z19" s="205">
        <f t="shared" si="1"/>
        <v>0.5</v>
      </c>
      <c r="AA19" s="206" t="b">
        <f t="shared" si="2"/>
        <v>1</v>
      </c>
      <c r="AB19" s="206" t="b">
        <f t="shared" si="3"/>
        <v>1</v>
      </c>
    </row>
    <row r="20" spans="1:28" ht="33.75">
      <c r="A20" s="74">
        <v>18</v>
      </c>
      <c r="B20" s="74" t="s">
        <v>273</v>
      </c>
      <c r="C20" s="75" t="s">
        <v>160</v>
      </c>
      <c r="D20" s="76" t="s">
        <v>217</v>
      </c>
      <c r="E20" s="76" t="s">
        <v>94</v>
      </c>
      <c r="F20" s="74" t="s">
        <v>232</v>
      </c>
      <c r="G20" s="74" t="s">
        <v>279</v>
      </c>
      <c r="H20" s="74" t="s">
        <v>161</v>
      </c>
      <c r="I20" s="77">
        <v>0.32</v>
      </c>
      <c r="J20" s="78" t="s">
        <v>283</v>
      </c>
      <c r="K20" s="183">
        <v>1954066.87</v>
      </c>
      <c r="L20" s="184">
        <v>842281</v>
      </c>
      <c r="M20" s="183">
        <v>1111785.87</v>
      </c>
      <c r="N20" s="79">
        <v>0.431</v>
      </c>
      <c r="O20" s="184">
        <v>0</v>
      </c>
      <c r="P20" s="184">
        <v>0</v>
      </c>
      <c r="Q20" s="183">
        <v>286927</v>
      </c>
      <c r="R20" s="183">
        <v>555354</v>
      </c>
      <c r="S20" s="183">
        <v>0</v>
      </c>
      <c r="T20" s="183">
        <v>0</v>
      </c>
      <c r="U20" s="183">
        <v>0</v>
      </c>
      <c r="V20" s="183">
        <v>0</v>
      </c>
      <c r="W20" s="183">
        <v>0</v>
      </c>
      <c r="X20" s="183">
        <v>0</v>
      </c>
      <c r="Y20" s="47" t="b">
        <f t="shared" si="0"/>
        <v>1</v>
      </c>
      <c r="Z20" s="205">
        <f t="shared" si="1"/>
        <v>0.431</v>
      </c>
      <c r="AA20" s="206" t="b">
        <f t="shared" si="2"/>
        <v>1</v>
      </c>
      <c r="AB20" s="206" t="b">
        <f t="shared" si="3"/>
        <v>1</v>
      </c>
    </row>
    <row r="21" spans="1:28" ht="33.75">
      <c r="A21" s="74">
        <v>19</v>
      </c>
      <c r="B21" s="74" t="s">
        <v>240</v>
      </c>
      <c r="C21" s="75" t="s">
        <v>160</v>
      </c>
      <c r="D21" s="76" t="s">
        <v>218</v>
      </c>
      <c r="E21" s="76" t="s">
        <v>77</v>
      </c>
      <c r="F21" s="74" t="s">
        <v>231</v>
      </c>
      <c r="G21" s="74" t="s">
        <v>224</v>
      </c>
      <c r="H21" s="74" t="s">
        <v>161</v>
      </c>
      <c r="I21" s="77">
        <v>2.9</v>
      </c>
      <c r="J21" s="78" t="s">
        <v>255</v>
      </c>
      <c r="K21" s="183">
        <v>2932192.67</v>
      </c>
      <c r="L21" s="184">
        <v>1466096</v>
      </c>
      <c r="M21" s="183">
        <v>1466096.67</v>
      </c>
      <c r="N21" s="79">
        <v>0.5</v>
      </c>
      <c r="O21" s="184">
        <v>0</v>
      </c>
      <c r="P21" s="184">
        <v>0</v>
      </c>
      <c r="Q21" s="183">
        <v>691825</v>
      </c>
      <c r="R21" s="183">
        <v>774271</v>
      </c>
      <c r="S21" s="183">
        <v>0</v>
      </c>
      <c r="T21" s="183">
        <v>0</v>
      </c>
      <c r="U21" s="183">
        <v>0</v>
      </c>
      <c r="V21" s="183">
        <v>0</v>
      </c>
      <c r="W21" s="183">
        <v>0</v>
      </c>
      <c r="X21" s="183">
        <v>0</v>
      </c>
      <c r="Y21" s="47" t="b">
        <f t="shared" si="0"/>
        <v>1</v>
      </c>
      <c r="Z21" s="205">
        <f t="shared" si="1"/>
        <v>0.5</v>
      </c>
      <c r="AA21" s="206" t="b">
        <f t="shared" si="2"/>
        <v>1</v>
      </c>
      <c r="AB21" s="206" t="b">
        <f t="shared" si="3"/>
        <v>1</v>
      </c>
    </row>
    <row r="22" spans="1:28" ht="23.25" customHeight="1">
      <c r="A22" s="74">
        <v>20</v>
      </c>
      <c r="B22" s="74" t="s">
        <v>274</v>
      </c>
      <c r="C22" s="75" t="s">
        <v>160</v>
      </c>
      <c r="D22" s="76" t="s">
        <v>217</v>
      </c>
      <c r="E22" s="76" t="s">
        <v>94</v>
      </c>
      <c r="F22" s="74" t="s">
        <v>232</v>
      </c>
      <c r="G22" s="74" t="s">
        <v>280</v>
      </c>
      <c r="H22" s="74" t="s">
        <v>161</v>
      </c>
      <c r="I22" s="77">
        <v>1</v>
      </c>
      <c r="J22" s="78" t="s">
        <v>283</v>
      </c>
      <c r="K22" s="183">
        <v>4805479</v>
      </c>
      <c r="L22" s="184">
        <v>2279146</v>
      </c>
      <c r="M22" s="183">
        <v>2526333</v>
      </c>
      <c r="N22" s="79">
        <v>0.4743</v>
      </c>
      <c r="O22" s="184">
        <v>0</v>
      </c>
      <c r="P22" s="184">
        <v>0</v>
      </c>
      <c r="Q22" s="183">
        <v>1312966</v>
      </c>
      <c r="R22" s="183">
        <v>966180</v>
      </c>
      <c r="S22" s="183">
        <v>0</v>
      </c>
      <c r="T22" s="183">
        <v>0</v>
      </c>
      <c r="U22" s="183">
        <v>0</v>
      </c>
      <c r="V22" s="183">
        <v>0</v>
      </c>
      <c r="W22" s="183">
        <v>0</v>
      </c>
      <c r="X22" s="183">
        <v>0</v>
      </c>
      <c r="Y22" s="47" t="b">
        <f t="shared" si="0"/>
        <v>1</v>
      </c>
      <c r="Z22" s="205">
        <f t="shared" si="1"/>
        <v>0.4743</v>
      </c>
      <c r="AA22" s="206" t="b">
        <f t="shared" si="2"/>
        <v>1</v>
      </c>
      <c r="AB22" s="206" t="b">
        <f t="shared" si="3"/>
        <v>1</v>
      </c>
    </row>
    <row r="23" spans="1:28" ht="26.25" customHeight="1">
      <c r="A23" s="74">
        <v>21</v>
      </c>
      <c r="B23" s="74" t="s">
        <v>241</v>
      </c>
      <c r="C23" s="75" t="s">
        <v>160</v>
      </c>
      <c r="D23" s="76" t="s">
        <v>167</v>
      </c>
      <c r="E23" s="76" t="s">
        <v>127</v>
      </c>
      <c r="F23" s="74" t="s">
        <v>234</v>
      </c>
      <c r="G23" s="74" t="s">
        <v>225</v>
      </c>
      <c r="H23" s="74" t="s">
        <v>162</v>
      </c>
      <c r="I23" s="77">
        <v>3.6</v>
      </c>
      <c r="J23" s="78" t="s">
        <v>248</v>
      </c>
      <c r="K23" s="183">
        <v>699090.18</v>
      </c>
      <c r="L23" s="184">
        <v>349545</v>
      </c>
      <c r="M23" s="184">
        <v>349545.18</v>
      </c>
      <c r="N23" s="79">
        <v>0.5</v>
      </c>
      <c r="O23" s="184">
        <v>0</v>
      </c>
      <c r="P23" s="184">
        <v>0</v>
      </c>
      <c r="Q23" s="183">
        <v>6498</v>
      </c>
      <c r="R23" s="183">
        <v>343047</v>
      </c>
      <c r="S23" s="183">
        <v>0</v>
      </c>
      <c r="T23" s="183">
        <v>0</v>
      </c>
      <c r="U23" s="183">
        <v>0</v>
      </c>
      <c r="V23" s="183">
        <v>0</v>
      </c>
      <c r="W23" s="183">
        <v>0</v>
      </c>
      <c r="X23" s="183">
        <v>0</v>
      </c>
      <c r="Y23" s="47" t="b">
        <f t="shared" si="0"/>
        <v>1</v>
      </c>
      <c r="Z23" s="205">
        <f t="shared" si="1"/>
        <v>0.5</v>
      </c>
      <c r="AA23" s="206" t="b">
        <f t="shared" si="2"/>
        <v>1</v>
      </c>
      <c r="AB23" s="206" t="b">
        <f t="shared" si="3"/>
        <v>1</v>
      </c>
    </row>
    <row r="24" spans="1:28" ht="26.25" customHeight="1">
      <c r="A24" s="74">
        <v>22</v>
      </c>
      <c r="B24" s="74" t="s">
        <v>242</v>
      </c>
      <c r="C24" s="75" t="s">
        <v>160</v>
      </c>
      <c r="D24" s="76" t="s">
        <v>219</v>
      </c>
      <c r="E24" s="76" t="s">
        <v>66</v>
      </c>
      <c r="F24" s="74" t="s">
        <v>227</v>
      </c>
      <c r="G24" s="74" t="s">
        <v>588</v>
      </c>
      <c r="H24" s="74" t="s">
        <v>161</v>
      </c>
      <c r="I24" s="77">
        <v>0.69</v>
      </c>
      <c r="J24" s="78" t="s">
        <v>256</v>
      </c>
      <c r="K24" s="183">
        <v>494422.42</v>
      </c>
      <c r="L24" s="184">
        <v>247211</v>
      </c>
      <c r="M24" s="183">
        <v>247211.42</v>
      </c>
      <c r="N24" s="79">
        <v>0.5</v>
      </c>
      <c r="O24" s="184">
        <v>0</v>
      </c>
      <c r="P24" s="184">
        <v>0</v>
      </c>
      <c r="Q24" s="183">
        <v>105450</v>
      </c>
      <c r="R24" s="183">
        <v>141761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47" t="b">
        <f t="shared" si="0"/>
        <v>1</v>
      </c>
      <c r="Z24" s="205">
        <f t="shared" si="1"/>
        <v>0.5</v>
      </c>
      <c r="AA24" s="206" t="b">
        <f t="shared" si="2"/>
        <v>1</v>
      </c>
      <c r="AB24" s="206" t="b">
        <f t="shared" si="3"/>
        <v>1</v>
      </c>
    </row>
    <row r="25" spans="1:28" ht="26.25" customHeight="1">
      <c r="A25" s="74">
        <v>23</v>
      </c>
      <c r="B25" s="74" t="s">
        <v>243</v>
      </c>
      <c r="C25" s="75" t="s">
        <v>160</v>
      </c>
      <c r="D25" s="76" t="s">
        <v>217</v>
      </c>
      <c r="E25" s="76" t="s">
        <v>94</v>
      </c>
      <c r="F25" s="74" t="s">
        <v>232</v>
      </c>
      <c r="G25" s="74" t="s">
        <v>226</v>
      </c>
      <c r="H25" s="74" t="s">
        <v>161</v>
      </c>
      <c r="I25" s="77">
        <v>0.29</v>
      </c>
      <c r="J25" s="78" t="s">
        <v>246</v>
      </c>
      <c r="K25" s="183">
        <v>869872.16</v>
      </c>
      <c r="L25" s="184">
        <v>325171</v>
      </c>
      <c r="M25" s="183">
        <v>544701.16</v>
      </c>
      <c r="N25" s="79">
        <v>0.3738</v>
      </c>
      <c r="O25" s="184">
        <v>0</v>
      </c>
      <c r="P25" s="184">
        <v>0</v>
      </c>
      <c r="Q25" s="183">
        <v>96315</v>
      </c>
      <c r="R25" s="183">
        <v>228856</v>
      </c>
      <c r="S25" s="183">
        <v>0</v>
      </c>
      <c r="T25" s="183">
        <v>0</v>
      </c>
      <c r="U25" s="183">
        <v>0</v>
      </c>
      <c r="V25" s="183">
        <v>0</v>
      </c>
      <c r="W25" s="183">
        <v>0</v>
      </c>
      <c r="X25" s="183">
        <v>0</v>
      </c>
      <c r="Y25" s="47" t="b">
        <f t="shared" si="0"/>
        <v>1</v>
      </c>
      <c r="Z25" s="205">
        <f t="shared" si="1"/>
        <v>0.3738</v>
      </c>
      <c r="AA25" s="206" t="b">
        <f t="shared" si="2"/>
        <v>1</v>
      </c>
      <c r="AB25" s="206" t="b">
        <f t="shared" si="3"/>
        <v>1</v>
      </c>
    </row>
    <row r="26" spans="1:28" ht="33.75">
      <c r="A26" s="74">
        <v>24</v>
      </c>
      <c r="B26" s="74" t="s">
        <v>244</v>
      </c>
      <c r="C26" s="75" t="s">
        <v>160</v>
      </c>
      <c r="D26" s="76" t="s">
        <v>168</v>
      </c>
      <c r="E26" s="76" t="s">
        <v>59</v>
      </c>
      <c r="F26" s="74" t="s">
        <v>230</v>
      </c>
      <c r="G26" s="74" t="s">
        <v>281</v>
      </c>
      <c r="H26" s="74" t="s">
        <v>161</v>
      </c>
      <c r="I26" s="77">
        <v>3.23</v>
      </c>
      <c r="J26" s="78" t="s">
        <v>257</v>
      </c>
      <c r="K26" s="183">
        <v>2111746.8</v>
      </c>
      <c r="L26" s="184">
        <v>1055873</v>
      </c>
      <c r="M26" s="184">
        <v>1055873.8</v>
      </c>
      <c r="N26" s="79">
        <v>0.5</v>
      </c>
      <c r="O26" s="184">
        <v>0</v>
      </c>
      <c r="P26" s="184">
        <v>0</v>
      </c>
      <c r="Q26" s="183">
        <v>500000</v>
      </c>
      <c r="R26" s="183">
        <v>555873</v>
      </c>
      <c r="S26" s="183">
        <v>0</v>
      </c>
      <c r="T26" s="183">
        <v>0</v>
      </c>
      <c r="U26" s="183">
        <v>0</v>
      </c>
      <c r="V26" s="183">
        <v>0</v>
      </c>
      <c r="W26" s="183">
        <v>0</v>
      </c>
      <c r="X26" s="183">
        <v>0</v>
      </c>
      <c r="Y26" s="47" t="b">
        <f t="shared" si="0"/>
        <v>1</v>
      </c>
      <c r="Z26" s="205">
        <f t="shared" si="1"/>
        <v>0.5</v>
      </c>
      <c r="AA26" s="206" t="b">
        <f t="shared" si="2"/>
        <v>1</v>
      </c>
      <c r="AB26" s="206" t="b">
        <f t="shared" si="3"/>
        <v>1</v>
      </c>
    </row>
    <row r="27" spans="1:28" ht="33.75">
      <c r="A27" s="74">
        <v>25</v>
      </c>
      <c r="B27" s="74" t="s">
        <v>275</v>
      </c>
      <c r="C27" s="75" t="s">
        <v>160</v>
      </c>
      <c r="D27" s="76" t="s">
        <v>270</v>
      </c>
      <c r="E27" s="76" t="s">
        <v>111</v>
      </c>
      <c r="F27" s="74" t="s">
        <v>229</v>
      </c>
      <c r="G27" s="74" t="s">
        <v>593</v>
      </c>
      <c r="H27" s="74" t="s">
        <v>163</v>
      </c>
      <c r="I27" s="77">
        <v>1.88</v>
      </c>
      <c r="J27" s="78" t="s">
        <v>284</v>
      </c>
      <c r="K27" s="183">
        <v>18145418.62</v>
      </c>
      <c r="L27" s="184">
        <v>8780160</v>
      </c>
      <c r="M27" s="183">
        <v>9365258.62</v>
      </c>
      <c r="N27" s="79">
        <v>0.4839</v>
      </c>
      <c r="O27" s="184">
        <v>0</v>
      </c>
      <c r="P27" s="184">
        <v>0</v>
      </c>
      <c r="Q27" s="183">
        <v>3509664</v>
      </c>
      <c r="R27" s="183">
        <v>4770496</v>
      </c>
      <c r="S27" s="183">
        <v>500000</v>
      </c>
      <c r="T27" s="183">
        <v>0</v>
      </c>
      <c r="U27" s="183">
        <v>0</v>
      </c>
      <c r="V27" s="183">
        <v>0</v>
      </c>
      <c r="W27" s="183">
        <v>0</v>
      </c>
      <c r="X27" s="183">
        <v>0</v>
      </c>
      <c r="Y27" s="47" t="b">
        <f t="shared" si="0"/>
        <v>1</v>
      </c>
      <c r="Z27" s="205">
        <f t="shared" si="1"/>
        <v>0.4839</v>
      </c>
      <c r="AA27" s="206" t="b">
        <f t="shared" si="2"/>
        <v>1</v>
      </c>
      <c r="AB27" s="206" t="b">
        <f t="shared" si="3"/>
        <v>1</v>
      </c>
    </row>
    <row r="28" spans="1:28" s="105" customFormat="1" ht="53.25" customHeight="1">
      <c r="A28" s="74">
        <v>26</v>
      </c>
      <c r="B28" s="74" t="s">
        <v>361</v>
      </c>
      <c r="C28" s="75" t="s">
        <v>334</v>
      </c>
      <c r="D28" s="76" t="s">
        <v>178</v>
      </c>
      <c r="E28" s="76" t="s">
        <v>136</v>
      </c>
      <c r="F28" s="74" t="s">
        <v>233</v>
      </c>
      <c r="G28" s="74" t="s">
        <v>489</v>
      </c>
      <c r="H28" s="74" t="s">
        <v>163</v>
      </c>
      <c r="I28" s="77">
        <v>2.02</v>
      </c>
      <c r="J28" s="78" t="s">
        <v>490</v>
      </c>
      <c r="K28" s="183">
        <v>37565000</v>
      </c>
      <c r="L28" s="184">
        <v>18782500</v>
      </c>
      <c r="M28" s="183">
        <v>18782500</v>
      </c>
      <c r="N28" s="79">
        <v>0.5</v>
      </c>
      <c r="O28" s="184">
        <v>0</v>
      </c>
      <c r="P28" s="184">
        <v>0</v>
      </c>
      <c r="Q28" s="183">
        <v>0</v>
      </c>
      <c r="R28" s="183">
        <v>1800000</v>
      </c>
      <c r="S28" s="183">
        <v>4000000</v>
      </c>
      <c r="T28" s="183">
        <v>7000000</v>
      </c>
      <c r="U28" s="183">
        <v>5982500</v>
      </c>
      <c r="V28" s="183">
        <v>0</v>
      </c>
      <c r="W28" s="183">
        <v>0</v>
      </c>
      <c r="X28" s="183">
        <v>0</v>
      </c>
      <c r="Y28" s="52" t="b">
        <f t="shared" si="0"/>
        <v>1</v>
      </c>
      <c r="Z28" s="207">
        <f t="shared" si="1"/>
        <v>0.5</v>
      </c>
      <c r="AA28" s="51" t="b">
        <f t="shared" si="2"/>
        <v>1</v>
      </c>
      <c r="AB28" s="51" t="b">
        <f t="shared" si="3"/>
        <v>1</v>
      </c>
    </row>
    <row r="29" spans="1:28" s="105" customFormat="1" ht="33.75">
      <c r="A29" s="81">
        <v>27</v>
      </c>
      <c r="B29" s="81" t="s">
        <v>362</v>
      </c>
      <c r="C29" s="82" t="s">
        <v>297</v>
      </c>
      <c r="D29" s="83" t="s">
        <v>363</v>
      </c>
      <c r="E29" s="83" t="s">
        <v>139</v>
      </c>
      <c r="F29" s="81" t="s">
        <v>233</v>
      </c>
      <c r="G29" s="81" t="s">
        <v>491</v>
      </c>
      <c r="H29" s="81" t="s">
        <v>163</v>
      </c>
      <c r="I29" s="84">
        <v>0.71</v>
      </c>
      <c r="J29" s="85" t="s">
        <v>492</v>
      </c>
      <c r="K29" s="180">
        <v>4087531</v>
      </c>
      <c r="L29" s="179">
        <v>2043765</v>
      </c>
      <c r="M29" s="180">
        <v>2043766</v>
      </c>
      <c r="N29" s="86">
        <v>0.5</v>
      </c>
      <c r="O29" s="179">
        <v>0</v>
      </c>
      <c r="P29" s="179">
        <v>0</v>
      </c>
      <c r="Q29" s="180">
        <v>0</v>
      </c>
      <c r="R29" s="180">
        <v>2043765</v>
      </c>
      <c r="S29" s="180">
        <v>0</v>
      </c>
      <c r="T29" s="180">
        <v>0</v>
      </c>
      <c r="U29" s="180">
        <v>0</v>
      </c>
      <c r="V29" s="180">
        <v>0</v>
      </c>
      <c r="W29" s="180">
        <v>0</v>
      </c>
      <c r="X29" s="180">
        <v>0</v>
      </c>
      <c r="Y29" s="52" t="b">
        <f t="shared" si="0"/>
        <v>1</v>
      </c>
      <c r="Z29" s="207">
        <f t="shared" si="1"/>
        <v>0.5</v>
      </c>
      <c r="AA29" s="51" t="b">
        <f t="shared" si="2"/>
        <v>1</v>
      </c>
      <c r="AB29" s="51" t="b">
        <f t="shared" si="3"/>
        <v>1</v>
      </c>
    </row>
    <row r="30" spans="1:28" s="105" customFormat="1" ht="33.75">
      <c r="A30" s="81">
        <v>28</v>
      </c>
      <c r="B30" s="81" t="s">
        <v>364</v>
      </c>
      <c r="C30" s="82" t="s">
        <v>297</v>
      </c>
      <c r="D30" s="83" t="s">
        <v>365</v>
      </c>
      <c r="E30" s="83" t="s">
        <v>128</v>
      </c>
      <c r="F30" s="81" t="s">
        <v>234</v>
      </c>
      <c r="G30" s="81" t="s">
        <v>493</v>
      </c>
      <c r="H30" s="81" t="s">
        <v>163</v>
      </c>
      <c r="I30" s="84">
        <v>0.86</v>
      </c>
      <c r="J30" s="85" t="s">
        <v>494</v>
      </c>
      <c r="K30" s="180">
        <v>1370918</v>
      </c>
      <c r="L30" s="179">
        <v>685459</v>
      </c>
      <c r="M30" s="180">
        <v>685459</v>
      </c>
      <c r="N30" s="86">
        <v>0.5</v>
      </c>
      <c r="O30" s="179">
        <v>0</v>
      </c>
      <c r="P30" s="179">
        <v>0</v>
      </c>
      <c r="Q30" s="180">
        <v>0</v>
      </c>
      <c r="R30" s="180">
        <v>685459</v>
      </c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52" t="b">
        <f t="shared" si="0"/>
        <v>1</v>
      </c>
      <c r="Z30" s="207">
        <f t="shared" si="1"/>
        <v>0.5</v>
      </c>
      <c r="AA30" s="51" t="b">
        <f t="shared" si="2"/>
        <v>1</v>
      </c>
      <c r="AB30" s="51" t="b">
        <f t="shared" si="3"/>
        <v>1</v>
      </c>
    </row>
    <row r="31" spans="1:28" s="105" customFormat="1" ht="33.75">
      <c r="A31" s="74">
        <v>29</v>
      </c>
      <c r="B31" s="208" t="s">
        <v>366</v>
      </c>
      <c r="C31" s="75" t="s">
        <v>334</v>
      </c>
      <c r="D31" s="208" t="s">
        <v>367</v>
      </c>
      <c r="E31" s="76" t="s">
        <v>132</v>
      </c>
      <c r="F31" s="74" t="s">
        <v>368</v>
      </c>
      <c r="G31" s="74" t="s">
        <v>495</v>
      </c>
      <c r="H31" s="74" t="s">
        <v>163</v>
      </c>
      <c r="I31" s="77">
        <v>1.43</v>
      </c>
      <c r="J31" s="78" t="s">
        <v>496</v>
      </c>
      <c r="K31" s="183">
        <v>4800000</v>
      </c>
      <c r="L31" s="184">
        <v>2400000</v>
      </c>
      <c r="M31" s="183">
        <v>2400000</v>
      </c>
      <c r="N31" s="79">
        <v>0.5</v>
      </c>
      <c r="O31" s="184">
        <v>0</v>
      </c>
      <c r="P31" s="184">
        <v>0</v>
      </c>
      <c r="Q31" s="183">
        <v>0</v>
      </c>
      <c r="R31" s="183">
        <v>550000</v>
      </c>
      <c r="S31" s="183">
        <v>1100000</v>
      </c>
      <c r="T31" s="183">
        <v>750000</v>
      </c>
      <c r="U31" s="183">
        <v>0</v>
      </c>
      <c r="V31" s="183">
        <v>0</v>
      </c>
      <c r="W31" s="183">
        <v>0</v>
      </c>
      <c r="X31" s="183">
        <v>0</v>
      </c>
      <c r="Y31" s="52" t="b">
        <f t="shared" si="0"/>
        <v>1</v>
      </c>
      <c r="Z31" s="207">
        <f t="shared" si="1"/>
        <v>0.5</v>
      </c>
      <c r="AA31" s="51" t="b">
        <f t="shared" si="2"/>
        <v>1</v>
      </c>
      <c r="AB31" s="51" t="b">
        <f t="shared" si="3"/>
        <v>1</v>
      </c>
    </row>
    <row r="32" spans="1:28" s="105" customFormat="1" ht="33.75">
      <c r="A32" s="81">
        <v>30</v>
      </c>
      <c r="B32" s="102" t="s">
        <v>369</v>
      </c>
      <c r="C32" s="82" t="s">
        <v>297</v>
      </c>
      <c r="D32" s="102" t="s">
        <v>370</v>
      </c>
      <c r="E32" s="83" t="s">
        <v>126</v>
      </c>
      <c r="F32" s="81" t="s">
        <v>234</v>
      </c>
      <c r="G32" s="81" t="s">
        <v>497</v>
      </c>
      <c r="H32" s="81" t="s">
        <v>163</v>
      </c>
      <c r="I32" s="84">
        <v>0.33</v>
      </c>
      <c r="J32" s="85" t="s">
        <v>494</v>
      </c>
      <c r="K32" s="180">
        <v>331487</v>
      </c>
      <c r="L32" s="179">
        <v>165743</v>
      </c>
      <c r="M32" s="180">
        <v>165744</v>
      </c>
      <c r="N32" s="86">
        <v>0.5</v>
      </c>
      <c r="O32" s="179">
        <v>0</v>
      </c>
      <c r="P32" s="179">
        <v>0</v>
      </c>
      <c r="Q32" s="180">
        <v>0</v>
      </c>
      <c r="R32" s="180">
        <v>165743</v>
      </c>
      <c r="S32" s="180">
        <v>0</v>
      </c>
      <c r="T32" s="180">
        <v>0</v>
      </c>
      <c r="U32" s="180">
        <v>0</v>
      </c>
      <c r="V32" s="180">
        <v>0</v>
      </c>
      <c r="W32" s="180">
        <v>0</v>
      </c>
      <c r="X32" s="180">
        <v>0</v>
      </c>
      <c r="Y32" s="52" t="b">
        <f t="shared" si="0"/>
        <v>1</v>
      </c>
      <c r="Z32" s="207">
        <f t="shared" si="1"/>
        <v>0.5</v>
      </c>
      <c r="AA32" s="51" t="b">
        <f t="shared" si="2"/>
        <v>1</v>
      </c>
      <c r="AB32" s="51" t="b">
        <f t="shared" si="3"/>
        <v>1</v>
      </c>
    </row>
    <row r="33" spans="1:28" s="105" customFormat="1" ht="33.75">
      <c r="A33" s="74">
        <v>31</v>
      </c>
      <c r="B33" s="208" t="s">
        <v>371</v>
      </c>
      <c r="C33" s="75" t="s">
        <v>334</v>
      </c>
      <c r="D33" s="208" t="s">
        <v>372</v>
      </c>
      <c r="E33" s="76" t="s">
        <v>133</v>
      </c>
      <c r="F33" s="74" t="s">
        <v>368</v>
      </c>
      <c r="G33" s="74" t="s">
        <v>498</v>
      </c>
      <c r="H33" s="74" t="s">
        <v>163</v>
      </c>
      <c r="I33" s="77">
        <v>0.24</v>
      </c>
      <c r="J33" s="78" t="s">
        <v>499</v>
      </c>
      <c r="K33" s="183">
        <v>720124</v>
      </c>
      <c r="L33" s="184">
        <v>360062</v>
      </c>
      <c r="M33" s="183">
        <v>360062</v>
      </c>
      <c r="N33" s="79">
        <v>0.5</v>
      </c>
      <c r="O33" s="184">
        <v>0</v>
      </c>
      <c r="P33" s="184">
        <v>0</v>
      </c>
      <c r="Q33" s="183">
        <v>0</v>
      </c>
      <c r="R33" s="183">
        <v>96546</v>
      </c>
      <c r="S33" s="183">
        <v>263516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52" t="b">
        <f t="shared" si="0"/>
        <v>1</v>
      </c>
      <c r="Z33" s="207">
        <f t="shared" si="1"/>
        <v>0.5</v>
      </c>
      <c r="AA33" s="51" t="b">
        <f t="shared" si="2"/>
        <v>1</v>
      </c>
      <c r="AB33" s="51" t="b">
        <f t="shared" si="3"/>
        <v>1</v>
      </c>
    </row>
    <row r="34" spans="1:28" s="105" customFormat="1" ht="33.75">
      <c r="A34" s="74">
        <v>32</v>
      </c>
      <c r="B34" s="208" t="s">
        <v>373</v>
      </c>
      <c r="C34" s="75" t="s">
        <v>334</v>
      </c>
      <c r="D34" s="208" t="s">
        <v>374</v>
      </c>
      <c r="E34" s="76" t="s">
        <v>86</v>
      </c>
      <c r="F34" s="74" t="s">
        <v>375</v>
      </c>
      <c r="G34" s="74" t="s">
        <v>500</v>
      </c>
      <c r="H34" s="74" t="s">
        <v>163</v>
      </c>
      <c r="I34" s="77">
        <v>0.58</v>
      </c>
      <c r="J34" s="78" t="s">
        <v>501</v>
      </c>
      <c r="K34" s="183">
        <v>3195877</v>
      </c>
      <c r="L34" s="184">
        <v>1597938</v>
      </c>
      <c r="M34" s="183">
        <v>1597939</v>
      </c>
      <c r="N34" s="79">
        <v>0.5</v>
      </c>
      <c r="O34" s="184">
        <v>0</v>
      </c>
      <c r="P34" s="184">
        <v>0</v>
      </c>
      <c r="Q34" s="183">
        <v>0</v>
      </c>
      <c r="R34" s="183">
        <v>398743</v>
      </c>
      <c r="S34" s="183">
        <v>534443</v>
      </c>
      <c r="T34" s="183">
        <v>664752</v>
      </c>
      <c r="U34" s="183">
        <v>0</v>
      </c>
      <c r="V34" s="183">
        <v>0</v>
      </c>
      <c r="W34" s="183">
        <v>0</v>
      </c>
      <c r="X34" s="183">
        <v>0</v>
      </c>
      <c r="Y34" s="52" t="b">
        <f t="shared" si="0"/>
        <v>1</v>
      </c>
      <c r="Z34" s="207">
        <f t="shared" si="1"/>
        <v>0.5</v>
      </c>
      <c r="AA34" s="51" t="b">
        <f t="shared" si="2"/>
        <v>1</v>
      </c>
      <c r="AB34" s="51" t="b">
        <f t="shared" si="3"/>
        <v>1</v>
      </c>
    </row>
    <row r="35" spans="1:28" s="105" customFormat="1" ht="33.75">
      <c r="A35" s="74">
        <v>33</v>
      </c>
      <c r="B35" s="208" t="s">
        <v>376</v>
      </c>
      <c r="C35" s="75" t="s">
        <v>334</v>
      </c>
      <c r="D35" s="208" t="s">
        <v>374</v>
      </c>
      <c r="E35" s="76" t="s">
        <v>86</v>
      </c>
      <c r="F35" s="74" t="s">
        <v>375</v>
      </c>
      <c r="G35" s="74" t="s">
        <v>594</v>
      </c>
      <c r="H35" s="74" t="s">
        <v>163</v>
      </c>
      <c r="I35" s="77">
        <v>1.12</v>
      </c>
      <c r="J35" s="78" t="s">
        <v>502</v>
      </c>
      <c r="K35" s="183">
        <v>2959619</v>
      </c>
      <c r="L35" s="184">
        <v>1479809</v>
      </c>
      <c r="M35" s="183">
        <v>1479810</v>
      </c>
      <c r="N35" s="79">
        <v>0.5</v>
      </c>
      <c r="O35" s="184">
        <v>0</v>
      </c>
      <c r="P35" s="184">
        <v>0</v>
      </c>
      <c r="Q35" s="183">
        <v>0</v>
      </c>
      <c r="R35" s="183">
        <v>277987</v>
      </c>
      <c r="S35" s="183">
        <v>474091</v>
      </c>
      <c r="T35" s="183">
        <v>727731</v>
      </c>
      <c r="U35" s="183">
        <v>0</v>
      </c>
      <c r="V35" s="183">
        <v>0</v>
      </c>
      <c r="W35" s="183">
        <v>0</v>
      </c>
      <c r="X35" s="183">
        <v>0</v>
      </c>
      <c r="Y35" s="52" t="b">
        <f aca="true" t="shared" si="4" ref="Y35:Y66">L35=SUM(O35:X35)</f>
        <v>1</v>
      </c>
      <c r="Z35" s="207">
        <f aca="true" t="shared" si="5" ref="Z35:Z66">ROUND(L35/K35,4)</f>
        <v>0.5</v>
      </c>
      <c r="AA35" s="51" t="b">
        <f aca="true" t="shared" si="6" ref="AA35:AA66">Z35=N35</f>
        <v>1</v>
      </c>
      <c r="AB35" s="51" t="b">
        <f aca="true" t="shared" si="7" ref="AB35:AB66">K35=L35+M35</f>
        <v>1</v>
      </c>
    </row>
    <row r="36" spans="1:28" s="105" customFormat="1" ht="33.75">
      <c r="A36" s="81">
        <v>34</v>
      </c>
      <c r="B36" s="102" t="s">
        <v>377</v>
      </c>
      <c r="C36" s="82" t="s">
        <v>297</v>
      </c>
      <c r="D36" s="102" t="s">
        <v>378</v>
      </c>
      <c r="E36" s="83" t="s">
        <v>58</v>
      </c>
      <c r="F36" s="81" t="s">
        <v>230</v>
      </c>
      <c r="G36" s="81" t="s">
        <v>589</v>
      </c>
      <c r="H36" s="81" t="s">
        <v>163</v>
      </c>
      <c r="I36" s="84">
        <v>0.76</v>
      </c>
      <c r="J36" s="85" t="s">
        <v>503</v>
      </c>
      <c r="K36" s="180">
        <v>1636104</v>
      </c>
      <c r="L36" s="179">
        <v>818052</v>
      </c>
      <c r="M36" s="180">
        <v>818052</v>
      </c>
      <c r="N36" s="86">
        <v>0.5</v>
      </c>
      <c r="O36" s="179">
        <v>0</v>
      </c>
      <c r="P36" s="179">
        <v>0</v>
      </c>
      <c r="Q36" s="180">
        <v>0</v>
      </c>
      <c r="R36" s="180">
        <v>818052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52" t="b">
        <f t="shared" si="4"/>
        <v>1</v>
      </c>
      <c r="Z36" s="207">
        <f t="shared" si="5"/>
        <v>0.5</v>
      </c>
      <c r="AA36" s="51" t="b">
        <f t="shared" si="6"/>
        <v>1</v>
      </c>
      <c r="AB36" s="51" t="b">
        <f t="shared" si="7"/>
        <v>1</v>
      </c>
    </row>
    <row r="37" spans="1:28" s="105" customFormat="1" ht="33.75">
      <c r="A37" s="74">
        <v>35</v>
      </c>
      <c r="B37" s="209" t="s">
        <v>379</v>
      </c>
      <c r="C37" s="75" t="s">
        <v>334</v>
      </c>
      <c r="D37" s="209" t="s">
        <v>380</v>
      </c>
      <c r="E37" s="76" t="s">
        <v>55</v>
      </c>
      <c r="F37" s="74" t="s">
        <v>230</v>
      </c>
      <c r="G37" s="74" t="s">
        <v>504</v>
      </c>
      <c r="H37" s="74" t="s">
        <v>163</v>
      </c>
      <c r="I37" s="77">
        <v>0.84</v>
      </c>
      <c r="J37" s="78" t="s">
        <v>355</v>
      </c>
      <c r="K37" s="183">
        <v>9809105</v>
      </c>
      <c r="L37" s="184">
        <v>4904552</v>
      </c>
      <c r="M37" s="183">
        <v>4904553</v>
      </c>
      <c r="N37" s="79">
        <v>0.5</v>
      </c>
      <c r="O37" s="184">
        <v>0</v>
      </c>
      <c r="P37" s="184">
        <v>0</v>
      </c>
      <c r="Q37" s="183">
        <v>0</v>
      </c>
      <c r="R37" s="183">
        <v>1750000</v>
      </c>
      <c r="S37" s="183">
        <v>3154552</v>
      </c>
      <c r="T37" s="183">
        <v>0</v>
      </c>
      <c r="U37" s="183">
        <v>0</v>
      </c>
      <c r="V37" s="183">
        <v>0</v>
      </c>
      <c r="W37" s="183">
        <v>0</v>
      </c>
      <c r="X37" s="183">
        <v>0</v>
      </c>
      <c r="Y37" s="52" t="b">
        <f t="shared" si="4"/>
        <v>1</v>
      </c>
      <c r="Z37" s="207">
        <f t="shared" si="5"/>
        <v>0.5</v>
      </c>
      <c r="AA37" s="51" t="b">
        <f t="shared" si="6"/>
        <v>1</v>
      </c>
      <c r="AB37" s="51" t="b">
        <f t="shared" si="7"/>
        <v>1</v>
      </c>
    </row>
    <row r="38" spans="1:28" s="105" customFormat="1" ht="33.75">
      <c r="A38" s="81">
        <v>36</v>
      </c>
      <c r="B38" s="102" t="s">
        <v>381</v>
      </c>
      <c r="C38" s="82" t="s">
        <v>297</v>
      </c>
      <c r="D38" s="102" t="s">
        <v>382</v>
      </c>
      <c r="E38" s="83" t="s">
        <v>80</v>
      </c>
      <c r="F38" s="81" t="s">
        <v>375</v>
      </c>
      <c r="G38" s="81" t="s">
        <v>505</v>
      </c>
      <c r="H38" s="81" t="s">
        <v>163</v>
      </c>
      <c r="I38" s="84">
        <v>0.95</v>
      </c>
      <c r="J38" s="85" t="s">
        <v>506</v>
      </c>
      <c r="K38" s="180">
        <v>3967760</v>
      </c>
      <c r="L38" s="179">
        <v>1983880</v>
      </c>
      <c r="M38" s="180">
        <v>1983880</v>
      </c>
      <c r="N38" s="86">
        <v>0.5</v>
      </c>
      <c r="O38" s="179">
        <v>0</v>
      </c>
      <c r="P38" s="179">
        <v>0</v>
      </c>
      <c r="Q38" s="180">
        <v>0</v>
      </c>
      <c r="R38" s="180">
        <v>1983880</v>
      </c>
      <c r="S38" s="180"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52" t="b">
        <f t="shared" si="4"/>
        <v>1</v>
      </c>
      <c r="Z38" s="207">
        <f t="shared" si="5"/>
        <v>0.5</v>
      </c>
      <c r="AA38" s="51" t="b">
        <f t="shared" si="6"/>
        <v>1</v>
      </c>
      <c r="AB38" s="51" t="b">
        <f t="shared" si="7"/>
        <v>1</v>
      </c>
    </row>
    <row r="39" spans="1:28" s="105" customFormat="1" ht="33.75">
      <c r="A39" s="74">
        <v>37</v>
      </c>
      <c r="B39" s="208" t="s">
        <v>383</v>
      </c>
      <c r="C39" s="75" t="s">
        <v>334</v>
      </c>
      <c r="D39" s="208" t="s">
        <v>168</v>
      </c>
      <c r="E39" s="76" t="s">
        <v>59</v>
      </c>
      <c r="F39" s="74" t="s">
        <v>230</v>
      </c>
      <c r="G39" s="74" t="s">
        <v>507</v>
      </c>
      <c r="H39" s="74" t="s">
        <v>163</v>
      </c>
      <c r="I39" s="77">
        <v>1.11</v>
      </c>
      <c r="J39" s="78" t="s">
        <v>508</v>
      </c>
      <c r="K39" s="183">
        <v>5486984</v>
      </c>
      <c r="L39" s="184">
        <v>2743492</v>
      </c>
      <c r="M39" s="183">
        <v>2743492</v>
      </c>
      <c r="N39" s="79">
        <v>0.5</v>
      </c>
      <c r="O39" s="184">
        <v>0</v>
      </c>
      <c r="P39" s="184">
        <v>0</v>
      </c>
      <c r="Q39" s="183">
        <v>0</v>
      </c>
      <c r="R39" s="183">
        <v>1000000</v>
      </c>
      <c r="S39" s="183">
        <v>1743492</v>
      </c>
      <c r="T39" s="183">
        <v>0</v>
      </c>
      <c r="U39" s="183">
        <v>0</v>
      </c>
      <c r="V39" s="183">
        <v>0</v>
      </c>
      <c r="W39" s="183">
        <v>0</v>
      </c>
      <c r="X39" s="183">
        <v>0</v>
      </c>
      <c r="Y39" s="52" t="b">
        <f t="shared" si="4"/>
        <v>1</v>
      </c>
      <c r="Z39" s="207">
        <f t="shared" si="5"/>
        <v>0.5</v>
      </c>
      <c r="AA39" s="51" t="b">
        <f t="shared" si="6"/>
        <v>1</v>
      </c>
      <c r="AB39" s="51" t="b">
        <f t="shared" si="7"/>
        <v>1</v>
      </c>
    </row>
    <row r="40" spans="1:28" s="105" customFormat="1" ht="33.75">
      <c r="A40" s="74">
        <v>38</v>
      </c>
      <c r="B40" s="208" t="s">
        <v>384</v>
      </c>
      <c r="C40" s="75" t="s">
        <v>334</v>
      </c>
      <c r="D40" s="208" t="s">
        <v>179</v>
      </c>
      <c r="E40" s="76" t="s">
        <v>57</v>
      </c>
      <c r="F40" s="74" t="s">
        <v>230</v>
      </c>
      <c r="G40" s="74" t="s">
        <v>590</v>
      </c>
      <c r="H40" s="74" t="s">
        <v>163</v>
      </c>
      <c r="I40" s="77">
        <v>0.84</v>
      </c>
      <c r="J40" s="78" t="s">
        <v>509</v>
      </c>
      <c r="K40" s="183">
        <v>2291035</v>
      </c>
      <c r="L40" s="184">
        <v>1145517</v>
      </c>
      <c r="M40" s="183">
        <v>1145518</v>
      </c>
      <c r="N40" s="79">
        <v>0.5</v>
      </c>
      <c r="O40" s="184">
        <v>0</v>
      </c>
      <c r="P40" s="184">
        <v>0</v>
      </c>
      <c r="Q40" s="183">
        <v>0</v>
      </c>
      <c r="R40" s="183">
        <v>802912</v>
      </c>
      <c r="S40" s="183">
        <v>342605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52" t="b">
        <f t="shared" si="4"/>
        <v>1</v>
      </c>
      <c r="Z40" s="207">
        <f t="shared" si="5"/>
        <v>0.5</v>
      </c>
      <c r="AA40" s="51" t="b">
        <f t="shared" si="6"/>
        <v>1</v>
      </c>
      <c r="AB40" s="51" t="b">
        <f t="shared" si="7"/>
        <v>1</v>
      </c>
    </row>
    <row r="41" spans="1:28" s="105" customFormat="1" ht="33.75">
      <c r="A41" s="74">
        <v>39</v>
      </c>
      <c r="B41" s="208" t="s">
        <v>385</v>
      </c>
      <c r="C41" s="75" t="s">
        <v>334</v>
      </c>
      <c r="D41" s="208" t="s">
        <v>269</v>
      </c>
      <c r="E41" s="76" t="s">
        <v>118</v>
      </c>
      <c r="F41" s="74" t="s">
        <v>277</v>
      </c>
      <c r="G41" s="74" t="s">
        <v>510</v>
      </c>
      <c r="H41" s="74" t="s">
        <v>163</v>
      </c>
      <c r="I41" s="77">
        <v>0.25</v>
      </c>
      <c r="J41" s="78" t="s">
        <v>731</v>
      </c>
      <c r="K41" s="183">
        <v>865954</v>
      </c>
      <c r="L41" s="184">
        <v>432977</v>
      </c>
      <c r="M41" s="183">
        <v>432977</v>
      </c>
      <c r="N41" s="79">
        <v>0.5</v>
      </c>
      <c r="O41" s="184">
        <v>0</v>
      </c>
      <c r="P41" s="184">
        <v>0</v>
      </c>
      <c r="Q41" s="183">
        <v>0</v>
      </c>
      <c r="R41" s="183">
        <v>20572</v>
      </c>
      <c r="S41" s="183">
        <v>412405</v>
      </c>
      <c r="T41" s="183">
        <v>0</v>
      </c>
      <c r="U41" s="183">
        <v>0</v>
      </c>
      <c r="V41" s="183">
        <v>0</v>
      </c>
      <c r="W41" s="183">
        <v>0</v>
      </c>
      <c r="X41" s="183">
        <v>0</v>
      </c>
      <c r="Y41" s="52" t="b">
        <f t="shared" si="4"/>
        <v>1</v>
      </c>
      <c r="Z41" s="207">
        <f t="shared" si="5"/>
        <v>0.5</v>
      </c>
      <c r="AA41" s="51" t="b">
        <f t="shared" si="6"/>
        <v>1</v>
      </c>
      <c r="AB41" s="51" t="b">
        <f t="shared" si="7"/>
        <v>1</v>
      </c>
    </row>
    <row r="42" spans="1:28" s="105" customFormat="1" ht="33.75">
      <c r="A42" s="74">
        <v>40</v>
      </c>
      <c r="B42" s="208" t="s">
        <v>386</v>
      </c>
      <c r="C42" s="75" t="s">
        <v>334</v>
      </c>
      <c r="D42" s="208" t="s">
        <v>387</v>
      </c>
      <c r="E42" s="76" t="s">
        <v>134</v>
      </c>
      <c r="F42" s="74" t="s">
        <v>368</v>
      </c>
      <c r="G42" s="74" t="s">
        <v>511</v>
      </c>
      <c r="H42" s="74" t="s">
        <v>163</v>
      </c>
      <c r="I42" s="77">
        <v>0.78</v>
      </c>
      <c r="J42" s="78" t="s">
        <v>512</v>
      </c>
      <c r="K42" s="183">
        <v>2100000</v>
      </c>
      <c r="L42" s="184">
        <v>1050000</v>
      </c>
      <c r="M42" s="183">
        <v>1050000</v>
      </c>
      <c r="N42" s="79">
        <v>0.5</v>
      </c>
      <c r="O42" s="184">
        <v>0</v>
      </c>
      <c r="P42" s="184">
        <v>0</v>
      </c>
      <c r="Q42" s="183">
        <v>0</v>
      </c>
      <c r="R42" s="183">
        <v>525000</v>
      </c>
      <c r="S42" s="183">
        <v>525000</v>
      </c>
      <c r="T42" s="183">
        <v>0</v>
      </c>
      <c r="U42" s="183">
        <v>0</v>
      </c>
      <c r="V42" s="183">
        <v>0</v>
      </c>
      <c r="W42" s="183">
        <v>0</v>
      </c>
      <c r="X42" s="183">
        <v>0</v>
      </c>
      <c r="Y42" s="52" t="b">
        <f t="shared" si="4"/>
        <v>1</v>
      </c>
      <c r="Z42" s="207">
        <f t="shared" si="5"/>
        <v>0.5</v>
      </c>
      <c r="AA42" s="51" t="b">
        <f t="shared" si="6"/>
        <v>1</v>
      </c>
      <c r="AB42" s="51" t="b">
        <f t="shared" si="7"/>
        <v>1</v>
      </c>
    </row>
    <row r="43" spans="1:28" s="105" customFormat="1" ht="33.75">
      <c r="A43" s="81">
        <v>41</v>
      </c>
      <c r="B43" s="102" t="s">
        <v>388</v>
      </c>
      <c r="C43" s="82" t="s">
        <v>297</v>
      </c>
      <c r="D43" s="102" t="s">
        <v>389</v>
      </c>
      <c r="E43" s="83" t="s">
        <v>105</v>
      </c>
      <c r="F43" s="81" t="s">
        <v>390</v>
      </c>
      <c r="G43" s="81" t="s">
        <v>513</v>
      </c>
      <c r="H43" s="81" t="s">
        <v>161</v>
      </c>
      <c r="I43" s="84">
        <v>0.57</v>
      </c>
      <c r="J43" s="85" t="s">
        <v>308</v>
      </c>
      <c r="K43" s="180">
        <v>544783</v>
      </c>
      <c r="L43" s="179">
        <v>272391</v>
      </c>
      <c r="M43" s="180">
        <v>272392</v>
      </c>
      <c r="N43" s="86">
        <v>0.5</v>
      </c>
      <c r="O43" s="179">
        <v>0</v>
      </c>
      <c r="P43" s="179">
        <v>0</v>
      </c>
      <c r="Q43" s="180">
        <v>0</v>
      </c>
      <c r="R43" s="180">
        <v>272391</v>
      </c>
      <c r="S43" s="180">
        <v>0</v>
      </c>
      <c r="T43" s="180">
        <v>0</v>
      </c>
      <c r="U43" s="180">
        <v>0</v>
      </c>
      <c r="V43" s="180">
        <v>0</v>
      </c>
      <c r="W43" s="180">
        <v>0</v>
      </c>
      <c r="X43" s="180">
        <v>0</v>
      </c>
      <c r="Y43" s="52" t="b">
        <f t="shared" si="4"/>
        <v>1</v>
      </c>
      <c r="Z43" s="207">
        <f t="shared" si="5"/>
        <v>0.5</v>
      </c>
      <c r="AA43" s="51" t="b">
        <f t="shared" si="6"/>
        <v>1</v>
      </c>
      <c r="AB43" s="51" t="b">
        <f t="shared" si="7"/>
        <v>1</v>
      </c>
    </row>
    <row r="44" spans="1:28" s="105" customFormat="1" ht="38.25" customHeight="1">
      <c r="A44" s="81">
        <v>42</v>
      </c>
      <c r="B44" s="102" t="s">
        <v>359</v>
      </c>
      <c r="C44" s="82" t="s">
        <v>297</v>
      </c>
      <c r="D44" s="102" t="s">
        <v>360</v>
      </c>
      <c r="E44" s="83" t="s">
        <v>65</v>
      </c>
      <c r="F44" s="81" t="s">
        <v>227</v>
      </c>
      <c r="G44" s="81" t="s">
        <v>487</v>
      </c>
      <c r="H44" s="81" t="s">
        <v>161</v>
      </c>
      <c r="I44" s="84">
        <v>0.27</v>
      </c>
      <c r="J44" s="85" t="s">
        <v>488</v>
      </c>
      <c r="K44" s="180">
        <v>212033</v>
      </c>
      <c r="L44" s="179">
        <v>106016</v>
      </c>
      <c r="M44" s="180">
        <v>106017</v>
      </c>
      <c r="N44" s="86">
        <v>0.5</v>
      </c>
      <c r="O44" s="179">
        <v>0</v>
      </c>
      <c r="P44" s="179">
        <v>0</v>
      </c>
      <c r="Q44" s="180">
        <v>0</v>
      </c>
      <c r="R44" s="180">
        <v>106016</v>
      </c>
      <c r="S44" s="180">
        <v>0</v>
      </c>
      <c r="T44" s="180">
        <v>0</v>
      </c>
      <c r="U44" s="180">
        <v>0</v>
      </c>
      <c r="V44" s="180">
        <v>0</v>
      </c>
      <c r="W44" s="180">
        <v>0</v>
      </c>
      <c r="X44" s="180">
        <v>0</v>
      </c>
      <c r="Y44" s="52" t="b">
        <f t="shared" si="4"/>
        <v>1</v>
      </c>
      <c r="Z44" s="207">
        <f t="shared" si="5"/>
        <v>0.5</v>
      </c>
      <c r="AA44" s="51" t="b">
        <f t="shared" si="6"/>
        <v>1</v>
      </c>
      <c r="AB44" s="51" t="b">
        <f t="shared" si="7"/>
        <v>1</v>
      </c>
    </row>
    <row r="45" spans="1:28" s="105" customFormat="1" ht="33.75">
      <c r="A45" s="81">
        <v>43</v>
      </c>
      <c r="B45" s="102" t="s">
        <v>391</v>
      </c>
      <c r="C45" s="82" t="s">
        <v>297</v>
      </c>
      <c r="D45" s="102" t="s">
        <v>389</v>
      </c>
      <c r="E45" s="83" t="s">
        <v>105</v>
      </c>
      <c r="F45" s="81" t="s">
        <v>390</v>
      </c>
      <c r="G45" s="81" t="s">
        <v>514</v>
      </c>
      <c r="H45" s="81" t="s">
        <v>161</v>
      </c>
      <c r="I45" s="84">
        <v>0.38</v>
      </c>
      <c r="J45" s="85" t="s">
        <v>506</v>
      </c>
      <c r="K45" s="180">
        <v>368941</v>
      </c>
      <c r="L45" s="179">
        <v>184470</v>
      </c>
      <c r="M45" s="180">
        <v>184471</v>
      </c>
      <c r="N45" s="86">
        <v>0.5</v>
      </c>
      <c r="O45" s="179">
        <v>0</v>
      </c>
      <c r="P45" s="179">
        <v>0</v>
      </c>
      <c r="Q45" s="180">
        <v>0</v>
      </c>
      <c r="R45" s="180">
        <v>184470</v>
      </c>
      <c r="S45" s="180">
        <v>0</v>
      </c>
      <c r="T45" s="180">
        <v>0</v>
      </c>
      <c r="U45" s="180">
        <v>0</v>
      </c>
      <c r="V45" s="180">
        <v>0</v>
      </c>
      <c r="W45" s="180">
        <v>0</v>
      </c>
      <c r="X45" s="180">
        <v>0</v>
      </c>
      <c r="Y45" s="52" t="b">
        <f t="shared" si="4"/>
        <v>1</v>
      </c>
      <c r="Z45" s="207">
        <f t="shared" si="5"/>
        <v>0.5</v>
      </c>
      <c r="AA45" s="51" t="b">
        <f t="shared" si="6"/>
        <v>1</v>
      </c>
      <c r="AB45" s="51" t="b">
        <f t="shared" si="7"/>
        <v>1</v>
      </c>
    </row>
    <row r="46" spans="1:28" s="105" customFormat="1" ht="33.75">
      <c r="A46" s="81">
        <v>44</v>
      </c>
      <c r="B46" s="102" t="s">
        <v>392</v>
      </c>
      <c r="C46" s="82" t="s">
        <v>297</v>
      </c>
      <c r="D46" s="102" t="s">
        <v>393</v>
      </c>
      <c r="E46" s="83" t="s">
        <v>100</v>
      </c>
      <c r="F46" s="81" t="s">
        <v>394</v>
      </c>
      <c r="G46" s="81" t="s">
        <v>515</v>
      </c>
      <c r="H46" s="81" t="s">
        <v>161</v>
      </c>
      <c r="I46" s="84">
        <v>0.38</v>
      </c>
      <c r="J46" s="85" t="s">
        <v>516</v>
      </c>
      <c r="K46" s="180">
        <v>1705121</v>
      </c>
      <c r="L46" s="179">
        <v>852560</v>
      </c>
      <c r="M46" s="180">
        <v>852561</v>
      </c>
      <c r="N46" s="86">
        <v>0.5</v>
      </c>
      <c r="O46" s="179">
        <v>0</v>
      </c>
      <c r="P46" s="179">
        <v>0</v>
      </c>
      <c r="Q46" s="180">
        <v>0</v>
      </c>
      <c r="R46" s="180">
        <v>852560</v>
      </c>
      <c r="S46" s="180">
        <v>0</v>
      </c>
      <c r="T46" s="180">
        <v>0</v>
      </c>
      <c r="U46" s="180">
        <v>0</v>
      </c>
      <c r="V46" s="180">
        <v>0</v>
      </c>
      <c r="W46" s="180">
        <v>0</v>
      </c>
      <c r="X46" s="180">
        <v>0</v>
      </c>
      <c r="Y46" s="52" t="b">
        <f t="shared" si="4"/>
        <v>1</v>
      </c>
      <c r="Z46" s="207">
        <f t="shared" si="5"/>
        <v>0.5</v>
      </c>
      <c r="AA46" s="51" t="b">
        <f t="shared" si="6"/>
        <v>1</v>
      </c>
      <c r="AB46" s="51" t="b">
        <f t="shared" si="7"/>
        <v>1</v>
      </c>
    </row>
    <row r="47" spans="1:28" s="105" customFormat="1" ht="33.75">
      <c r="A47" s="81">
        <v>45</v>
      </c>
      <c r="B47" s="102" t="s">
        <v>395</v>
      </c>
      <c r="C47" s="82" t="s">
        <v>297</v>
      </c>
      <c r="D47" s="102" t="s">
        <v>396</v>
      </c>
      <c r="E47" s="83" t="s">
        <v>124</v>
      </c>
      <c r="F47" s="81" t="s">
        <v>234</v>
      </c>
      <c r="G47" s="81" t="s">
        <v>517</v>
      </c>
      <c r="H47" s="81" t="s">
        <v>161</v>
      </c>
      <c r="I47" s="84">
        <v>0.47</v>
      </c>
      <c r="J47" s="85" t="s">
        <v>518</v>
      </c>
      <c r="K47" s="180">
        <v>581400</v>
      </c>
      <c r="L47" s="179">
        <v>290700</v>
      </c>
      <c r="M47" s="180">
        <v>290700</v>
      </c>
      <c r="N47" s="86">
        <v>0.5</v>
      </c>
      <c r="O47" s="179">
        <v>0</v>
      </c>
      <c r="P47" s="179">
        <v>0</v>
      </c>
      <c r="Q47" s="180">
        <v>0</v>
      </c>
      <c r="R47" s="180">
        <v>290700</v>
      </c>
      <c r="S47" s="180">
        <v>0</v>
      </c>
      <c r="T47" s="180">
        <v>0</v>
      </c>
      <c r="U47" s="180">
        <v>0</v>
      </c>
      <c r="V47" s="180">
        <v>0</v>
      </c>
      <c r="W47" s="180">
        <v>0</v>
      </c>
      <c r="X47" s="180">
        <v>0</v>
      </c>
      <c r="Y47" s="52" t="b">
        <f t="shared" si="4"/>
        <v>1</v>
      </c>
      <c r="Z47" s="207">
        <f t="shared" si="5"/>
        <v>0.5</v>
      </c>
      <c r="AA47" s="51" t="b">
        <f t="shared" si="6"/>
        <v>1</v>
      </c>
      <c r="AB47" s="51" t="b">
        <f t="shared" si="7"/>
        <v>1</v>
      </c>
    </row>
    <row r="48" spans="1:28" s="105" customFormat="1" ht="33.75">
      <c r="A48" s="74">
        <v>46</v>
      </c>
      <c r="B48" s="208" t="s">
        <v>397</v>
      </c>
      <c r="C48" s="75" t="s">
        <v>334</v>
      </c>
      <c r="D48" s="208" t="s">
        <v>398</v>
      </c>
      <c r="E48" s="76" t="s">
        <v>113</v>
      </c>
      <c r="F48" s="74" t="s">
        <v>229</v>
      </c>
      <c r="G48" s="74" t="s">
        <v>519</v>
      </c>
      <c r="H48" s="74" t="s">
        <v>161</v>
      </c>
      <c r="I48" s="77">
        <v>4.52</v>
      </c>
      <c r="J48" s="78" t="s">
        <v>508</v>
      </c>
      <c r="K48" s="183">
        <v>9268718</v>
      </c>
      <c r="L48" s="184">
        <v>4634359</v>
      </c>
      <c r="M48" s="183">
        <v>4634359</v>
      </c>
      <c r="N48" s="79">
        <v>0.5</v>
      </c>
      <c r="O48" s="184">
        <v>0</v>
      </c>
      <c r="P48" s="184">
        <v>0</v>
      </c>
      <c r="Q48" s="183">
        <v>0</v>
      </c>
      <c r="R48" s="183">
        <v>2513784</v>
      </c>
      <c r="S48" s="183">
        <v>2120575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52" t="b">
        <f t="shared" si="4"/>
        <v>1</v>
      </c>
      <c r="Z48" s="207">
        <f t="shared" si="5"/>
        <v>0.5</v>
      </c>
      <c r="AA48" s="51" t="b">
        <f t="shared" si="6"/>
        <v>1</v>
      </c>
      <c r="AB48" s="51" t="b">
        <f t="shared" si="7"/>
        <v>1</v>
      </c>
    </row>
    <row r="49" spans="1:28" s="105" customFormat="1" ht="33.75">
      <c r="A49" s="81">
        <v>47</v>
      </c>
      <c r="B49" s="102" t="s">
        <v>399</v>
      </c>
      <c r="C49" s="82" t="s">
        <v>297</v>
      </c>
      <c r="D49" s="102" t="s">
        <v>400</v>
      </c>
      <c r="E49" s="83" t="s">
        <v>138</v>
      </c>
      <c r="F49" s="81" t="s">
        <v>233</v>
      </c>
      <c r="G49" s="81" t="s">
        <v>585</v>
      </c>
      <c r="H49" s="81" t="s">
        <v>161</v>
      </c>
      <c r="I49" s="84">
        <v>0.97</v>
      </c>
      <c r="J49" s="85" t="s">
        <v>520</v>
      </c>
      <c r="K49" s="180">
        <v>1645309</v>
      </c>
      <c r="L49" s="179">
        <v>822654</v>
      </c>
      <c r="M49" s="180">
        <v>822655</v>
      </c>
      <c r="N49" s="86">
        <v>0.5</v>
      </c>
      <c r="O49" s="179">
        <v>0</v>
      </c>
      <c r="P49" s="179">
        <v>0</v>
      </c>
      <c r="Q49" s="180">
        <v>0</v>
      </c>
      <c r="R49" s="180">
        <v>822654</v>
      </c>
      <c r="S49" s="180">
        <v>0</v>
      </c>
      <c r="T49" s="180">
        <v>0</v>
      </c>
      <c r="U49" s="180">
        <v>0</v>
      </c>
      <c r="V49" s="180">
        <v>0</v>
      </c>
      <c r="W49" s="180">
        <v>0</v>
      </c>
      <c r="X49" s="180">
        <v>0</v>
      </c>
      <c r="Y49" s="52" t="b">
        <f t="shared" si="4"/>
        <v>1</v>
      </c>
      <c r="Z49" s="207">
        <f t="shared" si="5"/>
        <v>0.5</v>
      </c>
      <c r="AA49" s="51" t="b">
        <f t="shared" si="6"/>
        <v>1</v>
      </c>
      <c r="AB49" s="51" t="b">
        <f t="shared" si="7"/>
        <v>1</v>
      </c>
    </row>
    <row r="50" spans="1:28" s="105" customFormat="1" ht="33.75">
      <c r="A50" s="81">
        <v>48</v>
      </c>
      <c r="B50" s="102" t="s">
        <v>401</v>
      </c>
      <c r="C50" s="82" t="s">
        <v>297</v>
      </c>
      <c r="D50" s="102" t="s">
        <v>218</v>
      </c>
      <c r="E50" s="83" t="s">
        <v>77</v>
      </c>
      <c r="F50" s="81" t="s">
        <v>231</v>
      </c>
      <c r="G50" s="81" t="s">
        <v>521</v>
      </c>
      <c r="H50" s="81" t="s">
        <v>161</v>
      </c>
      <c r="I50" s="84">
        <v>0.87</v>
      </c>
      <c r="J50" s="85" t="s">
        <v>522</v>
      </c>
      <c r="K50" s="180">
        <v>516722</v>
      </c>
      <c r="L50" s="179">
        <v>258361</v>
      </c>
      <c r="M50" s="180">
        <v>258361</v>
      </c>
      <c r="N50" s="86">
        <v>0.5</v>
      </c>
      <c r="O50" s="179">
        <v>0</v>
      </c>
      <c r="P50" s="179">
        <v>0</v>
      </c>
      <c r="Q50" s="180">
        <v>0</v>
      </c>
      <c r="R50" s="180">
        <v>258361</v>
      </c>
      <c r="S50" s="180">
        <v>0</v>
      </c>
      <c r="T50" s="180">
        <v>0</v>
      </c>
      <c r="U50" s="180">
        <v>0</v>
      </c>
      <c r="V50" s="180">
        <v>0</v>
      </c>
      <c r="W50" s="180">
        <v>0</v>
      </c>
      <c r="X50" s="180">
        <v>0</v>
      </c>
      <c r="Y50" s="52" t="b">
        <f t="shared" si="4"/>
        <v>1</v>
      </c>
      <c r="Z50" s="207">
        <f t="shared" si="5"/>
        <v>0.5</v>
      </c>
      <c r="AA50" s="51" t="b">
        <f t="shared" si="6"/>
        <v>1</v>
      </c>
      <c r="AB50" s="51" t="b">
        <f t="shared" si="7"/>
        <v>1</v>
      </c>
    </row>
    <row r="51" spans="1:28" s="105" customFormat="1" ht="33.75">
      <c r="A51" s="81">
        <v>49</v>
      </c>
      <c r="B51" s="102" t="s">
        <v>402</v>
      </c>
      <c r="C51" s="82" t="s">
        <v>297</v>
      </c>
      <c r="D51" s="102" t="s">
        <v>403</v>
      </c>
      <c r="E51" s="83" t="s">
        <v>54</v>
      </c>
      <c r="F51" s="81" t="s">
        <v>228</v>
      </c>
      <c r="G51" s="81" t="s">
        <v>523</v>
      </c>
      <c r="H51" s="81" t="s">
        <v>161</v>
      </c>
      <c r="I51" s="84">
        <v>0.796</v>
      </c>
      <c r="J51" s="85" t="s">
        <v>309</v>
      </c>
      <c r="K51" s="180">
        <v>635123.55</v>
      </c>
      <c r="L51" s="179">
        <v>317561</v>
      </c>
      <c r="M51" s="180">
        <v>317562.55000000005</v>
      </c>
      <c r="N51" s="86">
        <v>0.5</v>
      </c>
      <c r="O51" s="179">
        <v>0</v>
      </c>
      <c r="P51" s="179">
        <v>0</v>
      </c>
      <c r="Q51" s="180">
        <v>0</v>
      </c>
      <c r="R51" s="180">
        <v>317561</v>
      </c>
      <c r="S51" s="180">
        <v>0</v>
      </c>
      <c r="T51" s="180">
        <v>0</v>
      </c>
      <c r="U51" s="180">
        <v>0</v>
      </c>
      <c r="V51" s="180">
        <v>0</v>
      </c>
      <c r="W51" s="180">
        <v>0</v>
      </c>
      <c r="X51" s="180">
        <v>0</v>
      </c>
      <c r="Y51" s="52" t="b">
        <f t="shared" si="4"/>
        <v>1</v>
      </c>
      <c r="Z51" s="207">
        <f t="shared" si="5"/>
        <v>0.5</v>
      </c>
      <c r="AA51" s="51" t="b">
        <f t="shared" si="6"/>
        <v>1</v>
      </c>
      <c r="AB51" s="51" t="b">
        <f t="shared" si="7"/>
        <v>1</v>
      </c>
    </row>
    <row r="52" spans="1:28" s="105" customFormat="1" ht="33.75">
      <c r="A52" s="81">
        <v>50</v>
      </c>
      <c r="B52" s="102" t="s">
        <v>404</v>
      </c>
      <c r="C52" s="82" t="s">
        <v>297</v>
      </c>
      <c r="D52" s="102" t="s">
        <v>405</v>
      </c>
      <c r="E52" s="83" t="s">
        <v>52</v>
      </c>
      <c r="F52" s="81" t="s">
        <v>228</v>
      </c>
      <c r="G52" s="81" t="s">
        <v>524</v>
      </c>
      <c r="H52" s="81" t="s">
        <v>161</v>
      </c>
      <c r="I52" s="84">
        <v>0.74</v>
      </c>
      <c r="J52" s="85" t="s">
        <v>506</v>
      </c>
      <c r="K52" s="180">
        <v>178941</v>
      </c>
      <c r="L52" s="179">
        <v>89470</v>
      </c>
      <c r="M52" s="180">
        <v>89471</v>
      </c>
      <c r="N52" s="86">
        <v>0.5</v>
      </c>
      <c r="O52" s="179">
        <v>0</v>
      </c>
      <c r="P52" s="179">
        <v>0</v>
      </c>
      <c r="Q52" s="180">
        <v>0</v>
      </c>
      <c r="R52" s="180">
        <v>89470</v>
      </c>
      <c r="S52" s="180">
        <v>0</v>
      </c>
      <c r="T52" s="180">
        <v>0</v>
      </c>
      <c r="U52" s="180">
        <v>0</v>
      </c>
      <c r="V52" s="180">
        <v>0</v>
      </c>
      <c r="W52" s="180">
        <v>0</v>
      </c>
      <c r="X52" s="180">
        <v>0</v>
      </c>
      <c r="Y52" s="52" t="b">
        <f t="shared" si="4"/>
        <v>1</v>
      </c>
      <c r="Z52" s="207">
        <f t="shared" si="5"/>
        <v>0.5</v>
      </c>
      <c r="AA52" s="51" t="b">
        <f t="shared" si="6"/>
        <v>1</v>
      </c>
      <c r="AB52" s="51" t="b">
        <f t="shared" si="7"/>
        <v>1</v>
      </c>
    </row>
    <row r="53" spans="1:28" s="105" customFormat="1" ht="33.75">
      <c r="A53" s="81">
        <v>51</v>
      </c>
      <c r="B53" s="102" t="s">
        <v>406</v>
      </c>
      <c r="C53" s="82" t="s">
        <v>297</v>
      </c>
      <c r="D53" s="102" t="s">
        <v>372</v>
      </c>
      <c r="E53" s="83" t="s">
        <v>133</v>
      </c>
      <c r="F53" s="81" t="s">
        <v>368</v>
      </c>
      <c r="G53" s="81" t="s">
        <v>525</v>
      </c>
      <c r="H53" s="81" t="s">
        <v>161</v>
      </c>
      <c r="I53" s="84">
        <v>0.43</v>
      </c>
      <c r="J53" s="85" t="s">
        <v>526</v>
      </c>
      <c r="K53" s="180">
        <v>492580</v>
      </c>
      <c r="L53" s="179">
        <v>246290</v>
      </c>
      <c r="M53" s="180">
        <v>246290</v>
      </c>
      <c r="N53" s="86">
        <v>0.5</v>
      </c>
      <c r="O53" s="179">
        <v>0</v>
      </c>
      <c r="P53" s="179">
        <v>0</v>
      </c>
      <c r="Q53" s="180">
        <v>0</v>
      </c>
      <c r="R53" s="180">
        <v>246290</v>
      </c>
      <c r="S53" s="180">
        <v>0</v>
      </c>
      <c r="T53" s="180">
        <v>0</v>
      </c>
      <c r="U53" s="180">
        <v>0</v>
      </c>
      <c r="V53" s="180">
        <v>0</v>
      </c>
      <c r="W53" s="180">
        <v>0</v>
      </c>
      <c r="X53" s="180">
        <v>0</v>
      </c>
      <c r="Y53" s="52" t="b">
        <f t="shared" si="4"/>
        <v>1</v>
      </c>
      <c r="Z53" s="207">
        <f t="shared" si="5"/>
        <v>0.5</v>
      </c>
      <c r="AA53" s="51" t="b">
        <f t="shared" si="6"/>
        <v>1</v>
      </c>
      <c r="AB53" s="51" t="b">
        <f t="shared" si="7"/>
        <v>1</v>
      </c>
    </row>
    <row r="54" spans="1:28" s="105" customFormat="1" ht="33.75">
      <c r="A54" s="81">
        <v>52</v>
      </c>
      <c r="B54" s="102" t="s">
        <v>407</v>
      </c>
      <c r="C54" s="82" t="s">
        <v>297</v>
      </c>
      <c r="D54" s="102" t="s">
        <v>408</v>
      </c>
      <c r="E54" s="83" t="s">
        <v>101</v>
      </c>
      <c r="F54" s="81" t="s">
        <v>394</v>
      </c>
      <c r="G54" s="81" t="s">
        <v>527</v>
      </c>
      <c r="H54" s="81" t="s">
        <v>161</v>
      </c>
      <c r="I54" s="84">
        <v>0.13</v>
      </c>
      <c r="J54" s="85" t="s">
        <v>516</v>
      </c>
      <c r="K54" s="180">
        <v>1010100</v>
      </c>
      <c r="L54" s="179">
        <v>505050</v>
      </c>
      <c r="M54" s="180">
        <v>505050</v>
      </c>
      <c r="N54" s="86">
        <v>0.5</v>
      </c>
      <c r="O54" s="179">
        <v>0</v>
      </c>
      <c r="P54" s="179">
        <v>0</v>
      </c>
      <c r="Q54" s="180">
        <v>0</v>
      </c>
      <c r="R54" s="180">
        <v>505050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52" t="b">
        <f t="shared" si="4"/>
        <v>1</v>
      </c>
      <c r="Z54" s="207">
        <f t="shared" si="5"/>
        <v>0.5</v>
      </c>
      <c r="AA54" s="51" t="b">
        <f t="shared" si="6"/>
        <v>1</v>
      </c>
      <c r="AB54" s="51" t="b">
        <f t="shared" si="7"/>
        <v>1</v>
      </c>
    </row>
    <row r="55" spans="1:28" s="105" customFormat="1" ht="33.75">
      <c r="A55" s="81">
        <v>53</v>
      </c>
      <c r="B55" s="102" t="s">
        <v>409</v>
      </c>
      <c r="C55" s="82" t="s">
        <v>297</v>
      </c>
      <c r="D55" s="102" t="s">
        <v>408</v>
      </c>
      <c r="E55" s="83" t="s">
        <v>101</v>
      </c>
      <c r="F55" s="81" t="s">
        <v>394</v>
      </c>
      <c r="G55" s="81" t="s">
        <v>528</v>
      </c>
      <c r="H55" s="81" t="s">
        <v>161</v>
      </c>
      <c r="I55" s="84">
        <v>0.25</v>
      </c>
      <c r="J55" s="85" t="s">
        <v>516</v>
      </c>
      <c r="K55" s="180">
        <v>1041442</v>
      </c>
      <c r="L55" s="179">
        <v>520721</v>
      </c>
      <c r="M55" s="180">
        <v>520721</v>
      </c>
      <c r="N55" s="86">
        <v>0.5</v>
      </c>
      <c r="O55" s="179">
        <v>0</v>
      </c>
      <c r="P55" s="179">
        <v>0</v>
      </c>
      <c r="Q55" s="180">
        <v>0</v>
      </c>
      <c r="R55" s="180">
        <v>520721</v>
      </c>
      <c r="S55" s="180">
        <v>0</v>
      </c>
      <c r="T55" s="180">
        <v>0</v>
      </c>
      <c r="U55" s="180">
        <v>0</v>
      </c>
      <c r="V55" s="180">
        <v>0</v>
      </c>
      <c r="W55" s="180">
        <v>0</v>
      </c>
      <c r="X55" s="180">
        <v>0</v>
      </c>
      <c r="Y55" s="52" t="b">
        <f t="shared" si="4"/>
        <v>1</v>
      </c>
      <c r="Z55" s="207">
        <f t="shared" si="5"/>
        <v>0.5</v>
      </c>
      <c r="AA55" s="51" t="b">
        <f t="shared" si="6"/>
        <v>1</v>
      </c>
      <c r="AB55" s="51" t="b">
        <f t="shared" si="7"/>
        <v>1</v>
      </c>
    </row>
    <row r="56" spans="1:28" s="105" customFormat="1" ht="33.75">
      <c r="A56" s="81">
        <v>54</v>
      </c>
      <c r="B56" s="102" t="s">
        <v>410</v>
      </c>
      <c r="C56" s="82" t="s">
        <v>297</v>
      </c>
      <c r="D56" s="102" t="s">
        <v>411</v>
      </c>
      <c r="E56" s="83" t="s">
        <v>122</v>
      </c>
      <c r="F56" s="81" t="s">
        <v>234</v>
      </c>
      <c r="G56" s="81" t="s">
        <v>529</v>
      </c>
      <c r="H56" s="81" t="s">
        <v>161</v>
      </c>
      <c r="I56" s="84">
        <v>0.9</v>
      </c>
      <c r="J56" s="85" t="s">
        <v>494</v>
      </c>
      <c r="K56" s="180">
        <v>954477</v>
      </c>
      <c r="L56" s="179">
        <v>477238</v>
      </c>
      <c r="M56" s="180">
        <v>477239</v>
      </c>
      <c r="N56" s="86">
        <v>0.5</v>
      </c>
      <c r="O56" s="179">
        <v>0</v>
      </c>
      <c r="P56" s="179">
        <v>0</v>
      </c>
      <c r="Q56" s="180">
        <v>0</v>
      </c>
      <c r="R56" s="180">
        <v>477238</v>
      </c>
      <c r="S56" s="180">
        <v>0</v>
      </c>
      <c r="T56" s="180">
        <v>0</v>
      </c>
      <c r="U56" s="180">
        <v>0</v>
      </c>
      <c r="V56" s="180">
        <v>0</v>
      </c>
      <c r="W56" s="180">
        <v>0</v>
      </c>
      <c r="X56" s="180">
        <v>0</v>
      </c>
      <c r="Y56" s="52" t="b">
        <f t="shared" si="4"/>
        <v>1</v>
      </c>
      <c r="Z56" s="207">
        <f t="shared" si="5"/>
        <v>0.5</v>
      </c>
      <c r="AA56" s="51" t="b">
        <f t="shared" si="6"/>
        <v>1</v>
      </c>
      <c r="AB56" s="51" t="b">
        <f t="shared" si="7"/>
        <v>1</v>
      </c>
    </row>
    <row r="57" spans="1:28" s="105" customFormat="1" ht="33.75">
      <c r="A57" s="81">
        <v>55</v>
      </c>
      <c r="B57" s="102" t="s">
        <v>412</v>
      </c>
      <c r="C57" s="82" t="s">
        <v>297</v>
      </c>
      <c r="D57" s="102" t="s">
        <v>411</v>
      </c>
      <c r="E57" s="83" t="s">
        <v>122</v>
      </c>
      <c r="F57" s="81" t="s">
        <v>234</v>
      </c>
      <c r="G57" s="81" t="s">
        <v>530</v>
      </c>
      <c r="H57" s="81" t="s">
        <v>161</v>
      </c>
      <c r="I57" s="84">
        <v>0.7</v>
      </c>
      <c r="J57" s="85" t="s">
        <v>494</v>
      </c>
      <c r="K57" s="180">
        <v>743947</v>
      </c>
      <c r="L57" s="179">
        <v>371973</v>
      </c>
      <c r="M57" s="180">
        <v>371974</v>
      </c>
      <c r="N57" s="86">
        <v>0.5</v>
      </c>
      <c r="O57" s="179">
        <v>0</v>
      </c>
      <c r="P57" s="179">
        <v>0</v>
      </c>
      <c r="Q57" s="180">
        <v>0</v>
      </c>
      <c r="R57" s="180">
        <v>371973</v>
      </c>
      <c r="S57" s="180">
        <v>0</v>
      </c>
      <c r="T57" s="180">
        <v>0</v>
      </c>
      <c r="U57" s="180">
        <v>0</v>
      </c>
      <c r="V57" s="180">
        <v>0</v>
      </c>
      <c r="W57" s="180">
        <v>0</v>
      </c>
      <c r="X57" s="180">
        <v>0</v>
      </c>
      <c r="Y57" s="52" t="b">
        <f t="shared" si="4"/>
        <v>1</v>
      </c>
      <c r="Z57" s="207">
        <f t="shared" si="5"/>
        <v>0.5</v>
      </c>
      <c r="AA57" s="51" t="b">
        <f t="shared" si="6"/>
        <v>1</v>
      </c>
      <c r="AB57" s="51" t="b">
        <f t="shared" si="7"/>
        <v>1</v>
      </c>
    </row>
    <row r="58" spans="1:28" s="105" customFormat="1" ht="33.75">
      <c r="A58" s="81">
        <v>56</v>
      </c>
      <c r="B58" s="102" t="s">
        <v>413</v>
      </c>
      <c r="C58" s="82" t="s">
        <v>297</v>
      </c>
      <c r="D58" s="102" t="s">
        <v>372</v>
      </c>
      <c r="E58" s="83" t="s">
        <v>133</v>
      </c>
      <c r="F58" s="81" t="s">
        <v>368</v>
      </c>
      <c r="G58" s="81" t="s">
        <v>531</v>
      </c>
      <c r="H58" s="81" t="s">
        <v>161</v>
      </c>
      <c r="I58" s="84">
        <v>0.52</v>
      </c>
      <c r="J58" s="85" t="s">
        <v>526</v>
      </c>
      <c r="K58" s="180">
        <v>630835</v>
      </c>
      <c r="L58" s="179">
        <v>315417</v>
      </c>
      <c r="M58" s="180">
        <v>315418</v>
      </c>
      <c r="N58" s="86">
        <v>0.5</v>
      </c>
      <c r="O58" s="179">
        <v>0</v>
      </c>
      <c r="P58" s="179">
        <v>0</v>
      </c>
      <c r="Q58" s="180">
        <v>0</v>
      </c>
      <c r="R58" s="180">
        <v>315417</v>
      </c>
      <c r="S58" s="180">
        <v>0</v>
      </c>
      <c r="T58" s="180">
        <v>0</v>
      </c>
      <c r="U58" s="180">
        <v>0</v>
      </c>
      <c r="V58" s="180">
        <v>0</v>
      </c>
      <c r="W58" s="180">
        <v>0</v>
      </c>
      <c r="X58" s="180">
        <v>0</v>
      </c>
      <c r="Y58" s="52" t="b">
        <f t="shared" si="4"/>
        <v>1</v>
      </c>
      <c r="Z58" s="207">
        <f t="shared" si="5"/>
        <v>0.5</v>
      </c>
      <c r="AA58" s="51" t="b">
        <f t="shared" si="6"/>
        <v>1</v>
      </c>
      <c r="AB58" s="51" t="b">
        <f t="shared" si="7"/>
        <v>1</v>
      </c>
    </row>
    <row r="59" spans="1:28" s="105" customFormat="1" ht="33.75">
      <c r="A59" s="81">
        <v>57</v>
      </c>
      <c r="B59" s="102" t="s">
        <v>414</v>
      </c>
      <c r="C59" s="82" t="s">
        <v>297</v>
      </c>
      <c r="D59" s="102" t="s">
        <v>415</v>
      </c>
      <c r="E59" s="83" t="s">
        <v>131</v>
      </c>
      <c r="F59" s="81" t="s">
        <v>368</v>
      </c>
      <c r="G59" s="81" t="s">
        <v>532</v>
      </c>
      <c r="H59" s="81" t="s">
        <v>161</v>
      </c>
      <c r="I59" s="84">
        <v>0.98</v>
      </c>
      <c r="J59" s="85" t="s">
        <v>516</v>
      </c>
      <c r="K59" s="180">
        <v>2062960</v>
      </c>
      <c r="L59" s="179">
        <v>1031480</v>
      </c>
      <c r="M59" s="180">
        <v>1031480</v>
      </c>
      <c r="N59" s="86">
        <v>0.5</v>
      </c>
      <c r="O59" s="179">
        <v>0</v>
      </c>
      <c r="P59" s="179">
        <v>0</v>
      </c>
      <c r="Q59" s="180">
        <v>0</v>
      </c>
      <c r="R59" s="180">
        <v>1031480</v>
      </c>
      <c r="S59" s="180">
        <v>0</v>
      </c>
      <c r="T59" s="180">
        <v>0</v>
      </c>
      <c r="U59" s="180">
        <v>0</v>
      </c>
      <c r="V59" s="180">
        <v>0</v>
      </c>
      <c r="W59" s="180">
        <v>0</v>
      </c>
      <c r="X59" s="180">
        <v>0</v>
      </c>
      <c r="Y59" s="52" t="b">
        <f t="shared" si="4"/>
        <v>1</v>
      </c>
      <c r="Z59" s="207">
        <f t="shared" si="5"/>
        <v>0.5</v>
      </c>
      <c r="AA59" s="51" t="b">
        <f t="shared" si="6"/>
        <v>1</v>
      </c>
      <c r="AB59" s="51" t="b">
        <f t="shared" si="7"/>
        <v>1</v>
      </c>
    </row>
    <row r="60" spans="1:28" s="105" customFormat="1" ht="33.75">
      <c r="A60" s="81">
        <v>58</v>
      </c>
      <c r="B60" s="102" t="s">
        <v>416</v>
      </c>
      <c r="C60" s="82" t="s">
        <v>297</v>
      </c>
      <c r="D60" s="102" t="s">
        <v>415</v>
      </c>
      <c r="E60" s="83" t="s">
        <v>131</v>
      </c>
      <c r="F60" s="81" t="s">
        <v>368</v>
      </c>
      <c r="G60" s="81" t="s">
        <v>707</v>
      </c>
      <c r="H60" s="81" t="s">
        <v>161</v>
      </c>
      <c r="I60" s="84">
        <v>0.475</v>
      </c>
      <c r="J60" s="85" t="s">
        <v>506</v>
      </c>
      <c r="K60" s="180">
        <v>918167</v>
      </c>
      <c r="L60" s="179">
        <v>459083</v>
      </c>
      <c r="M60" s="180">
        <v>459084</v>
      </c>
      <c r="N60" s="86">
        <v>0.5</v>
      </c>
      <c r="O60" s="179">
        <v>0</v>
      </c>
      <c r="P60" s="179">
        <v>0</v>
      </c>
      <c r="Q60" s="180">
        <v>0</v>
      </c>
      <c r="R60" s="180">
        <v>459083</v>
      </c>
      <c r="S60" s="180">
        <v>0</v>
      </c>
      <c r="T60" s="180">
        <v>0</v>
      </c>
      <c r="U60" s="180">
        <v>0</v>
      </c>
      <c r="V60" s="180">
        <v>0</v>
      </c>
      <c r="W60" s="180">
        <v>0</v>
      </c>
      <c r="X60" s="180">
        <v>0</v>
      </c>
      <c r="Y60" s="52" t="b">
        <f t="shared" si="4"/>
        <v>1</v>
      </c>
      <c r="Z60" s="207">
        <f t="shared" si="5"/>
        <v>0.5</v>
      </c>
      <c r="AA60" s="51" t="b">
        <f t="shared" si="6"/>
        <v>1</v>
      </c>
      <c r="AB60" s="51" t="b">
        <f t="shared" si="7"/>
        <v>1</v>
      </c>
    </row>
    <row r="61" spans="1:28" s="105" customFormat="1" ht="33.75">
      <c r="A61" s="81">
        <v>59</v>
      </c>
      <c r="B61" s="102" t="s">
        <v>417</v>
      </c>
      <c r="C61" s="82" t="s">
        <v>297</v>
      </c>
      <c r="D61" s="102" t="s">
        <v>418</v>
      </c>
      <c r="E61" s="83" t="s">
        <v>64</v>
      </c>
      <c r="F61" s="81" t="s">
        <v>227</v>
      </c>
      <c r="G61" s="81" t="s">
        <v>533</v>
      </c>
      <c r="H61" s="81" t="s">
        <v>161</v>
      </c>
      <c r="I61" s="84">
        <v>0.23</v>
      </c>
      <c r="J61" s="85" t="s">
        <v>520</v>
      </c>
      <c r="K61" s="180">
        <v>1070454</v>
      </c>
      <c r="L61" s="179">
        <v>535227</v>
      </c>
      <c r="M61" s="180">
        <v>535227</v>
      </c>
      <c r="N61" s="86">
        <v>0.5</v>
      </c>
      <c r="O61" s="179">
        <v>0</v>
      </c>
      <c r="P61" s="179">
        <v>0</v>
      </c>
      <c r="Q61" s="180">
        <v>0</v>
      </c>
      <c r="R61" s="180">
        <v>535227</v>
      </c>
      <c r="S61" s="180">
        <v>0</v>
      </c>
      <c r="T61" s="180">
        <v>0</v>
      </c>
      <c r="U61" s="180">
        <v>0</v>
      </c>
      <c r="V61" s="180">
        <v>0</v>
      </c>
      <c r="W61" s="180">
        <v>0</v>
      </c>
      <c r="X61" s="180">
        <v>0</v>
      </c>
      <c r="Y61" s="52" t="b">
        <f t="shared" si="4"/>
        <v>1</v>
      </c>
      <c r="Z61" s="207">
        <f t="shared" si="5"/>
        <v>0.5</v>
      </c>
      <c r="AA61" s="51" t="b">
        <f t="shared" si="6"/>
        <v>1</v>
      </c>
      <c r="AB61" s="51" t="b">
        <f t="shared" si="7"/>
        <v>1</v>
      </c>
    </row>
    <row r="62" spans="1:28" s="105" customFormat="1" ht="33.75">
      <c r="A62" s="81">
        <v>60</v>
      </c>
      <c r="B62" s="102" t="s">
        <v>419</v>
      </c>
      <c r="C62" s="82" t="s">
        <v>297</v>
      </c>
      <c r="D62" s="102" t="s">
        <v>370</v>
      </c>
      <c r="E62" s="83" t="s">
        <v>126</v>
      </c>
      <c r="F62" s="81" t="s">
        <v>234</v>
      </c>
      <c r="G62" s="81" t="s">
        <v>534</v>
      </c>
      <c r="H62" s="81" t="s">
        <v>161</v>
      </c>
      <c r="I62" s="84">
        <v>2</v>
      </c>
      <c r="J62" s="85" t="s">
        <v>494</v>
      </c>
      <c r="K62" s="180">
        <v>1617164</v>
      </c>
      <c r="L62" s="179">
        <v>808582</v>
      </c>
      <c r="M62" s="180">
        <v>808582</v>
      </c>
      <c r="N62" s="86">
        <v>0.5</v>
      </c>
      <c r="O62" s="179">
        <v>0</v>
      </c>
      <c r="P62" s="179">
        <v>0</v>
      </c>
      <c r="Q62" s="180">
        <v>0</v>
      </c>
      <c r="R62" s="180">
        <v>808582</v>
      </c>
      <c r="S62" s="180">
        <v>0</v>
      </c>
      <c r="T62" s="180">
        <v>0</v>
      </c>
      <c r="U62" s="180">
        <v>0</v>
      </c>
      <c r="V62" s="180">
        <v>0</v>
      </c>
      <c r="W62" s="180">
        <v>0</v>
      </c>
      <c r="X62" s="180">
        <v>0</v>
      </c>
      <c r="Y62" s="52" t="b">
        <f t="shared" si="4"/>
        <v>1</v>
      </c>
      <c r="Z62" s="207">
        <f t="shared" si="5"/>
        <v>0.5</v>
      </c>
      <c r="AA62" s="51" t="b">
        <f t="shared" si="6"/>
        <v>1</v>
      </c>
      <c r="AB62" s="51" t="b">
        <f t="shared" si="7"/>
        <v>1</v>
      </c>
    </row>
    <row r="63" spans="1:28" s="105" customFormat="1" ht="33.75">
      <c r="A63" s="81">
        <v>61</v>
      </c>
      <c r="B63" s="102" t="s">
        <v>420</v>
      </c>
      <c r="C63" s="82" t="s">
        <v>297</v>
      </c>
      <c r="D63" s="102" t="s">
        <v>396</v>
      </c>
      <c r="E63" s="83" t="s">
        <v>124</v>
      </c>
      <c r="F63" s="81" t="s">
        <v>234</v>
      </c>
      <c r="G63" s="81" t="s">
        <v>535</v>
      </c>
      <c r="H63" s="81" t="s">
        <v>161</v>
      </c>
      <c r="I63" s="84">
        <v>0.99</v>
      </c>
      <c r="J63" s="85" t="s">
        <v>518</v>
      </c>
      <c r="K63" s="180">
        <v>601400</v>
      </c>
      <c r="L63" s="179">
        <v>300700</v>
      </c>
      <c r="M63" s="180">
        <v>300700</v>
      </c>
      <c r="N63" s="86">
        <v>0.5</v>
      </c>
      <c r="O63" s="179">
        <v>0</v>
      </c>
      <c r="P63" s="179">
        <v>0</v>
      </c>
      <c r="Q63" s="180">
        <v>0</v>
      </c>
      <c r="R63" s="180">
        <v>300700</v>
      </c>
      <c r="S63" s="180">
        <v>0</v>
      </c>
      <c r="T63" s="180">
        <v>0</v>
      </c>
      <c r="U63" s="180">
        <v>0</v>
      </c>
      <c r="V63" s="180">
        <v>0</v>
      </c>
      <c r="W63" s="180">
        <v>0</v>
      </c>
      <c r="X63" s="180">
        <v>0</v>
      </c>
      <c r="Y63" s="52" t="b">
        <f t="shared" si="4"/>
        <v>1</v>
      </c>
      <c r="Z63" s="207">
        <f t="shared" si="5"/>
        <v>0.5</v>
      </c>
      <c r="AA63" s="51" t="b">
        <f t="shared" si="6"/>
        <v>1</v>
      </c>
      <c r="AB63" s="51" t="b">
        <f t="shared" si="7"/>
        <v>1</v>
      </c>
    </row>
    <row r="64" spans="1:28" s="105" customFormat="1" ht="33.75">
      <c r="A64" s="81">
        <v>62</v>
      </c>
      <c r="B64" s="102" t="s">
        <v>421</v>
      </c>
      <c r="C64" s="82" t="s">
        <v>297</v>
      </c>
      <c r="D64" s="102" t="s">
        <v>422</v>
      </c>
      <c r="E64" s="83" t="s">
        <v>85</v>
      </c>
      <c r="F64" s="81" t="s">
        <v>375</v>
      </c>
      <c r="G64" s="81" t="s">
        <v>536</v>
      </c>
      <c r="H64" s="81" t="s">
        <v>161</v>
      </c>
      <c r="I64" s="84">
        <v>0.65</v>
      </c>
      <c r="J64" s="85" t="s">
        <v>306</v>
      </c>
      <c r="K64" s="180">
        <v>1129750</v>
      </c>
      <c r="L64" s="179">
        <v>564875</v>
      </c>
      <c r="M64" s="180">
        <v>564875</v>
      </c>
      <c r="N64" s="86">
        <v>0.5</v>
      </c>
      <c r="O64" s="179">
        <v>0</v>
      </c>
      <c r="P64" s="179">
        <v>0</v>
      </c>
      <c r="Q64" s="180">
        <v>0</v>
      </c>
      <c r="R64" s="180">
        <v>564875</v>
      </c>
      <c r="S64" s="180">
        <v>0</v>
      </c>
      <c r="T64" s="180">
        <v>0</v>
      </c>
      <c r="U64" s="180">
        <v>0</v>
      </c>
      <c r="V64" s="180">
        <v>0</v>
      </c>
      <c r="W64" s="180">
        <v>0</v>
      </c>
      <c r="X64" s="180">
        <v>0</v>
      </c>
      <c r="Y64" s="52" t="b">
        <f t="shared" si="4"/>
        <v>1</v>
      </c>
      <c r="Z64" s="207">
        <f t="shared" si="5"/>
        <v>0.5</v>
      </c>
      <c r="AA64" s="51" t="b">
        <f t="shared" si="6"/>
        <v>1</v>
      </c>
      <c r="AB64" s="51" t="b">
        <f t="shared" si="7"/>
        <v>1</v>
      </c>
    </row>
    <row r="65" spans="1:28" s="105" customFormat="1" ht="33.75">
      <c r="A65" s="81">
        <v>63</v>
      </c>
      <c r="B65" s="102" t="s">
        <v>423</v>
      </c>
      <c r="C65" s="82" t="s">
        <v>297</v>
      </c>
      <c r="D65" s="102" t="s">
        <v>424</v>
      </c>
      <c r="E65" s="83" t="s">
        <v>50</v>
      </c>
      <c r="F65" s="81" t="s">
        <v>228</v>
      </c>
      <c r="G65" s="81" t="s">
        <v>537</v>
      </c>
      <c r="H65" s="81" t="s">
        <v>161</v>
      </c>
      <c r="I65" s="84">
        <v>0.5</v>
      </c>
      <c r="J65" s="85" t="s">
        <v>520</v>
      </c>
      <c r="K65" s="180">
        <v>2357621</v>
      </c>
      <c r="L65" s="179">
        <v>1178810</v>
      </c>
      <c r="M65" s="180">
        <v>1178811</v>
      </c>
      <c r="N65" s="86">
        <v>0.5</v>
      </c>
      <c r="O65" s="179">
        <v>0</v>
      </c>
      <c r="P65" s="179">
        <v>0</v>
      </c>
      <c r="Q65" s="180">
        <v>0</v>
      </c>
      <c r="R65" s="180">
        <v>1178810</v>
      </c>
      <c r="S65" s="180">
        <v>0</v>
      </c>
      <c r="T65" s="180">
        <v>0</v>
      </c>
      <c r="U65" s="180">
        <v>0</v>
      </c>
      <c r="V65" s="180">
        <v>0</v>
      </c>
      <c r="W65" s="180">
        <v>0</v>
      </c>
      <c r="X65" s="180">
        <v>0</v>
      </c>
      <c r="Y65" s="52" t="b">
        <f t="shared" si="4"/>
        <v>1</v>
      </c>
      <c r="Z65" s="207">
        <f t="shared" si="5"/>
        <v>0.5</v>
      </c>
      <c r="AA65" s="51" t="b">
        <f t="shared" si="6"/>
        <v>1</v>
      </c>
      <c r="AB65" s="51" t="b">
        <f t="shared" si="7"/>
        <v>1</v>
      </c>
    </row>
    <row r="66" spans="1:28" s="105" customFormat="1" ht="33.75">
      <c r="A66" s="74">
        <v>64</v>
      </c>
      <c r="B66" s="208" t="s">
        <v>425</v>
      </c>
      <c r="C66" s="75" t="s">
        <v>334</v>
      </c>
      <c r="D66" s="208" t="s">
        <v>167</v>
      </c>
      <c r="E66" s="76" t="s">
        <v>127</v>
      </c>
      <c r="F66" s="74" t="s">
        <v>234</v>
      </c>
      <c r="G66" s="74" t="s">
        <v>538</v>
      </c>
      <c r="H66" s="74" t="s">
        <v>161</v>
      </c>
      <c r="I66" s="77">
        <v>0.8</v>
      </c>
      <c r="J66" s="78" t="s">
        <v>539</v>
      </c>
      <c r="K66" s="183">
        <v>467924</v>
      </c>
      <c r="L66" s="184">
        <v>233962</v>
      </c>
      <c r="M66" s="183">
        <v>233962</v>
      </c>
      <c r="N66" s="79">
        <v>0.5</v>
      </c>
      <c r="O66" s="184">
        <v>0</v>
      </c>
      <c r="P66" s="184">
        <v>0</v>
      </c>
      <c r="Q66" s="183">
        <v>0</v>
      </c>
      <c r="R66" s="183">
        <v>1690</v>
      </c>
      <c r="S66" s="183">
        <v>232272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52" t="b">
        <f t="shared" si="4"/>
        <v>1</v>
      </c>
      <c r="Z66" s="207">
        <f t="shared" si="5"/>
        <v>0.5</v>
      </c>
      <c r="AA66" s="51" t="b">
        <f t="shared" si="6"/>
        <v>1</v>
      </c>
      <c r="AB66" s="51" t="b">
        <f t="shared" si="7"/>
        <v>1</v>
      </c>
    </row>
    <row r="67" spans="1:28" s="105" customFormat="1" ht="33.75">
      <c r="A67" s="81">
        <v>65</v>
      </c>
      <c r="B67" s="102" t="s">
        <v>426</v>
      </c>
      <c r="C67" s="82" t="s">
        <v>297</v>
      </c>
      <c r="D67" s="102" t="s">
        <v>427</v>
      </c>
      <c r="E67" s="83" t="s">
        <v>47</v>
      </c>
      <c r="F67" s="81" t="s">
        <v>228</v>
      </c>
      <c r="G67" s="81" t="s">
        <v>540</v>
      </c>
      <c r="H67" s="81" t="s">
        <v>161</v>
      </c>
      <c r="I67" s="84">
        <v>0.35</v>
      </c>
      <c r="J67" s="85" t="s">
        <v>494</v>
      </c>
      <c r="K67" s="180">
        <v>522417</v>
      </c>
      <c r="L67" s="179">
        <v>261208</v>
      </c>
      <c r="M67" s="180">
        <v>261209</v>
      </c>
      <c r="N67" s="86">
        <v>0.5</v>
      </c>
      <c r="O67" s="179">
        <v>0</v>
      </c>
      <c r="P67" s="179">
        <v>0</v>
      </c>
      <c r="Q67" s="180">
        <v>0</v>
      </c>
      <c r="R67" s="180">
        <v>261208</v>
      </c>
      <c r="S67" s="180">
        <v>0</v>
      </c>
      <c r="T67" s="180">
        <v>0</v>
      </c>
      <c r="U67" s="180">
        <v>0</v>
      </c>
      <c r="V67" s="180">
        <v>0</v>
      </c>
      <c r="W67" s="180">
        <v>0</v>
      </c>
      <c r="X67" s="180">
        <v>0</v>
      </c>
      <c r="Y67" s="52" t="b">
        <f aca="true" t="shared" si="8" ref="Y67:Y98">L67=SUM(O67:X67)</f>
        <v>1</v>
      </c>
      <c r="Z67" s="207">
        <f aca="true" t="shared" si="9" ref="Z67:Z99">ROUND(L67/K67,4)</f>
        <v>0.5</v>
      </c>
      <c r="AA67" s="51" t="b">
        <f aca="true" t="shared" si="10" ref="AA67:AA98">Z67=N67</f>
        <v>1</v>
      </c>
      <c r="AB67" s="51" t="b">
        <f aca="true" t="shared" si="11" ref="AB67:AB99">K67=L67+M67</f>
        <v>1</v>
      </c>
    </row>
    <row r="68" spans="1:28" s="105" customFormat="1" ht="33.75">
      <c r="A68" s="74">
        <v>66</v>
      </c>
      <c r="B68" s="208" t="s">
        <v>428</v>
      </c>
      <c r="C68" s="75" t="s">
        <v>334</v>
      </c>
      <c r="D68" s="208" t="s">
        <v>167</v>
      </c>
      <c r="E68" s="76" t="s">
        <v>127</v>
      </c>
      <c r="F68" s="74" t="s">
        <v>234</v>
      </c>
      <c r="G68" s="74" t="s">
        <v>541</v>
      </c>
      <c r="H68" s="74" t="s">
        <v>161</v>
      </c>
      <c r="I68" s="77">
        <v>1.93</v>
      </c>
      <c r="J68" s="78" t="s">
        <v>539</v>
      </c>
      <c r="K68" s="183">
        <v>1260039</v>
      </c>
      <c r="L68" s="184">
        <v>630019</v>
      </c>
      <c r="M68" s="183">
        <v>630020</v>
      </c>
      <c r="N68" s="79">
        <v>0.5</v>
      </c>
      <c r="O68" s="184">
        <v>0</v>
      </c>
      <c r="P68" s="184">
        <v>0</v>
      </c>
      <c r="Q68" s="183">
        <v>0</v>
      </c>
      <c r="R68" s="183">
        <v>13523</v>
      </c>
      <c r="S68" s="183">
        <v>616496</v>
      </c>
      <c r="T68" s="183">
        <v>0</v>
      </c>
      <c r="U68" s="183">
        <v>0</v>
      </c>
      <c r="V68" s="183">
        <v>0</v>
      </c>
      <c r="W68" s="183">
        <v>0</v>
      </c>
      <c r="X68" s="183">
        <v>0</v>
      </c>
      <c r="Y68" s="52" t="b">
        <f t="shared" si="8"/>
        <v>1</v>
      </c>
      <c r="Z68" s="207">
        <f t="shared" si="9"/>
        <v>0.5</v>
      </c>
      <c r="AA68" s="51" t="b">
        <f t="shared" si="10"/>
        <v>1</v>
      </c>
      <c r="AB68" s="51" t="b">
        <f t="shared" si="11"/>
        <v>1</v>
      </c>
    </row>
    <row r="69" spans="1:28" s="105" customFormat="1" ht="33.75">
      <c r="A69" s="81">
        <v>67</v>
      </c>
      <c r="B69" s="102" t="s">
        <v>429</v>
      </c>
      <c r="C69" s="82" t="s">
        <v>297</v>
      </c>
      <c r="D69" s="102" t="s">
        <v>268</v>
      </c>
      <c r="E69" s="83" t="s">
        <v>137</v>
      </c>
      <c r="F69" s="81" t="s">
        <v>233</v>
      </c>
      <c r="G69" s="81" t="s">
        <v>542</v>
      </c>
      <c r="H69" s="81" t="s">
        <v>161</v>
      </c>
      <c r="I69" s="84">
        <v>0.14</v>
      </c>
      <c r="J69" s="85" t="s">
        <v>309</v>
      </c>
      <c r="K69" s="180">
        <v>207260</v>
      </c>
      <c r="L69" s="179">
        <v>103630</v>
      </c>
      <c r="M69" s="180">
        <v>103630</v>
      </c>
      <c r="N69" s="86">
        <v>0.5</v>
      </c>
      <c r="O69" s="179">
        <v>0</v>
      </c>
      <c r="P69" s="179">
        <v>0</v>
      </c>
      <c r="Q69" s="180">
        <v>0</v>
      </c>
      <c r="R69" s="180">
        <v>103630</v>
      </c>
      <c r="S69" s="180">
        <v>0</v>
      </c>
      <c r="T69" s="180">
        <v>0</v>
      </c>
      <c r="U69" s="180">
        <v>0</v>
      </c>
      <c r="V69" s="180">
        <v>0</v>
      </c>
      <c r="W69" s="180">
        <v>0</v>
      </c>
      <c r="X69" s="180">
        <v>0</v>
      </c>
      <c r="Y69" s="52" t="b">
        <f t="shared" si="8"/>
        <v>1</v>
      </c>
      <c r="Z69" s="207">
        <f t="shared" si="9"/>
        <v>0.5</v>
      </c>
      <c r="AA69" s="51" t="b">
        <f t="shared" si="10"/>
        <v>1</v>
      </c>
      <c r="AB69" s="51" t="b">
        <f t="shared" si="11"/>
        <v>1</v>
      </c>
    </row>
    <row r="70" spans="1:28" s="105" customFormat="1" ht="33.75">
      <c r="A70" s="81">
        <v>68</v>
      </c>
      <c r="B70" s="102" t="s">
        <v>430</v>
      </c>
      <c r="C70" s="82" t="s">
        <v>297</v>
      </c>
      <c r="D70" s="102" t="s">
        <v>431</v>
      </c>
      <c r="E70" s="83" t="s">
        <v>53</v>
      </c>
      <c r="F70" s="81" t="s">
        <v>228</v>
      </c>
      <c r="G70" s="81" t="s">
        <v>543</v>
      </c>
      <c r="H70" s="81" t="s">
        <v>161</v>
      </c>
      <c r="I70" s="84">
        <v>0.202</v>
      </c>
      <c r="J70" s="85" t="s">
        <v>516</v>
      </c>
      <c r="K70" s="180">
        <v>396916</v>
      </c>
      <c r="L70" s="179">
        <v>198458</v>
      </c>
      <c r="M70" s="180">
        <v>198458</v>
      </c>
      <c r="N70" s="86">
        <v>0.5</v>
      </c>
      <c r="O70" s="179">
        <v>0</v>
      </c>
      <c r="P70" s="179">
        <v>0</v>
      </c>
      <c r="Q70" s="180">
        <v>0</v>
      </c>
      <c r="R70" s="180">
        <v>198458</v>
      </c>
      <c r="S70" s="180">
        <v>0</v>
      </c>
      <c r="T70" s="180">
        <v>0</v>
      </c>
      <c r="U70" s="180">
        <v>0</v>
      </c>
      <c r="V70" s="180">
        <v>0</v>
      </c>
      <c r="W70" s="180">
        <v>0</v>
      </c>
      <c r="X70" s="180">
        <v>0</v>
      </c>
      <c r="Y70" s="52" t="b">
        <f t="shared" si="8"/>
        <v>1</v>
      </c>
      <c r="Z70" s="207">
        <f t="shared" si="9"/>
        <v>0.5</v>
      </c>
      <c r="AA70" s="51" t="b">
        <f t="shared" si="10"/>
        <v>1</v>
      </c>
      <c r="AB70" s="51" t="b">
        <f t="shared" si="11"/>
        <v>1</v>
      </c>
    </row>
    <row r="71" spans="1:28" s="105" customFormat="1" ht="33.75">
      <c r="A71" s="81">
        <v>69</v>
      </c>
      <c r="B71" s="102" t="s">
        <v>432</v>
      </c>
      <c r="C71" s="82" t="s">
        <v>297</v>
      </c>
      <c r="D71" s="102" t="s">
        <v>433</v>
      </c>
      <c r="E71" s="83" t="s">
        <v>68</v>
      </c>
      <c r="F71" s="81" t="s">
        <v>434</v>
      </c>
      <c r="G71" s="81" t="s">
        <v>544</v>
      </c>
      <c r="H71" s="81" t="s">
        <v>161</v>
      </c>
      <c r="I71" s="84">
        <v>0.45</v>
      </c>
      <c r="J71" s="85" t="s">
        <v>545</v>
      </c>
      <c r="K71" s="180">
        <v>1410189</v>
      </c>
      <c r="L71" s="179">
        <v>705094</v>
      </c>
      <c r="M71" s="180">
        <v>705095</v>
      </c>
      <c r="N71" s="86">
        <v>0.5</v>
      </c>
      <c r="O71" s="179">
        <v>0</v>
      </c>
      <c r="P71" s="179">
        <v>0</v>
      </c>
      <c r="Q71" s="180">
        <v>0</v>
      </c>
      <c r="R71" s="180">
        <v>705094</v>
      </c>
      <c r="S71" s="180">
        <v>0</v>
      </c>
      <c r="T71" s="180">
        <v>0</v>
      </c>
      <c r="U71" s="180">
        <v>0</v>
      </c>
      <c r="V71" s="180">
        <v>0</v>
      </c>
      <c r="W71" s="180">
        <v>0</v>
      </c>
      <c r="X71" s="180">
        <v>0</v>
      </c>
      <c r="Y71" s="52" t="b">
        <f t="shared" si="8"/>
        <v>1</v>
      </c>
      <c r="Z71" s="207">
        <f t="shared" si="9"/>
        <v>0.5</v>
      </c>
      <c r="AA71" s="51" t="b">
        <f t="shared" si="10"/>
        <v>1</v>
      </c>
      <c r="AB71" s="51" t="b">
        <f t="shared" si="11"/>
        <v>1</v>
      </c>
    </row>
    <row r="72" spans="1:28" s="105" customFormat="1" ht="33.75">
      <c r="A72" s="81">
        <v>70</v>
      </c>
      <c r="B72" s="102" t="s">
        <v>435</v>
      </c>
      <c r="C72" s="82" t="s">
        <v>297</v>
      </c>
      <c r="D72" s="102" t="s">
        <v>192</v>
      </c>
      <c r="E72" s="83" t="s">
        <v>62</v>
      </c>
      <c r="F72" s="81" t="s">
        <v>227</v>
      </c>
      <c r="G72" s="81" t="s">
        <v>595</v>
      </c>
      <c r="H72" s="81" t="s">
        <v>161</v>
      </c>
      <c r="I72" s="84">
        <v>0.4</v>
      </c>
      <c r="J72" s="85" t="s">
        <v>354</v>
      </c>
      <c r="K72" s="180">
        <v>1601514</v>
      </c>
      <c r="L72" s="179">
        <v>800757</v>
      </c>
      <c r="M72" s="180">
        <v>800757</v>
      </c>
      <c r="N72" s="86">
        <v>0.5</v>
      </c>
      <c r="O72" s="179">
        <v>0</v>
      </c>
      <c r="P72" s="179">
        <v>0</v>
      </c>
      <c r="Q72" s="180">
        <v>0</v>
      </c>
      <c r="R72" s="180">
        <v>800757</v>
      </c>
      <c r="S72" s="180">
        <v>0</v>
      </c>
      <c r="T72" s="180">
        <v>0</v>
      </c>
      <c r="U72" s="180">
        <v>0</v>
      </c>
      <c r="V72" s="180">
        <v>0</v>
      </c>
      <c r="W72" s="180">
        <v>0</v>
      </c>
      <c r="X72" s="180">
        <v>0</v>
      </c>
      <c r="Y72" s="52" t="b">
        <f t="shared" si="8"/>
        <v>1</v>
      </c>
      <c r="Z72" s="207">
        <f t="shared" si="9"/>
        <v>0.5</v>
      </c>
      <c r="AA72" s="51" t="b">
        <f t="shared" si="10"/>
        <v>1</v>
      </c>
      <c r="AB72" s="51" t="b">
        <f t="shared" si="11"/>
        <v>1</v>
      </c>
    </row>
    <row r="73" spans="1:28" s="105" customFormat="1" ht="33.75">
      <c r="A73" s="81">
        <v>71</v>
      </c>
      <c r="B73" s="102" t="s">
        <v>436</v>
      </c>
      <c r="C73" s="82" t="s">
        <v>297</v>
      </c>
      <c r="D73" s="102" t="s">
        <v>437</v>
      </c>
      <c r="E73" s="83" t="s">
        <v>44</v>
      </c>
      <c r="F73" s="81" t="s">
        <v>228</v>
      </c>
      <c r="G73" s="81" t="s">
        <v>546</v>
      </c>
      <c r="H73" s="81" t="s">
        <v>161</v>
      </c>
      <c r="I73" s="84">
        <v>0.99</v>
      </c>
      <c r="J73" s="85" t="s">
        <v>311</v>
      </c>
      <c r="K73" s="180">
        <v>505000</v>
      </c>
      <c r="L73" s="179">
        <v>252500</v>
      </c>
      <c r="M73" s="180">
        <v>252500</v>
      </c>
      <c r="N73" s="86">
        <v>0.5</v>
      </c>
      <c r="O73" s="179">
        <v>0</v>
      </c>
      <c r="P73" s="179">
        <v>0</v>
      </c>
      <c r="Q73" s="180">
        <v>0</v>
      </c>
      <c r="R73" s="180">
        <v>252500</v>
      </c>
      <c r="S73" s="180">
        <v>0</v>
      </c>
      <c r="T73" s="180">
        <v>0</v>
      </c>
      <c r="U73" s="180">
        <v>0</v>
      </c>
      <c r="V73" s="180">
        <v>0</v>
      </c>
      <c r="W73" s="180">
        <v>0</v>
      </c>
      <c r="X73" s="180">
        <v>0</v>
      </c>
      <c r="Y73" s="52" t="b">
        <f t="shared" si="8"/>
        <v>1</v>
      </c>
      <c r="Z73" s="207">
        <f t="shared" si="9"/>
        <v>0.5</v>
      </c>
      <c r="AA73" s="51" t="b">
        <f t="shared" si="10"/>
        <v>1</v>
      </c>
      <c r="AB73" s="51" t="b">
        <f t="shared" si="11"/>
        <v>1</v>
      </c>
    </row>
    <row r="74" spans="1:28" s="105" customFormat="1" ht="33.75">
      <c r="A74" s="81">
        <v>72</v>
      </c>
      <c r="B74" s="102" t="s">
        <v>438</v>
      </c>
      <c r="C74" s="82" t="s">
        <v>297</v>
      </c>
      <c r="D74" s="102" t="s">
        <v>439</v>
      </c>
      <c r="E74" s="83" t="s">
        <v>120</v>
      </c>
      <c r="F74" s="81" t="s">
        <v>234</v>
      </c>
      <c r="G74" s="81" t="s">
        <v>547</v>
      </c>
      <c r="H74" s="81" t="s">
        <v>161</v>
      </c>
      <c r="I74" s="84">
        <v>0.15</v>
      </c>
      <c r="J74" s="85" t="s">
        <v>548</v>
      </c>
      <c r="K74" s="180">
        <v>630690</v>
      </c>
      <c r="L74" s="179">
        <v>315345</v>
      </c>
      <c r="M74" s="180">
        <v>315345</v>
      </c>
      <c r="N74" s="86">
        <v>0.5</v>
      </c>
      <c r="O74" s="179">
        <v>0</v>
      </c>
      <c r="P74" s="179">
        <v>0</v>
      </c>
      <c r="Q74" s="180">
        <v>0</v>
      </c>
      <c r="R74" s="180">
        <v>315345</v>
      </c>
      <c r="S74" s="180">
        <v>0</v>
      </c>
      <c r="T74" s="180">
        <v>0</v>
      </c>
      <c r="U74" s="180">
        <v>0</v>
      </c>
      <c r="V74" s="180">
        <v>0</v>
      </c>
      <c r="W74" s="180">
        <v>0</v>
      </c>
      <c r="X74" s="180">
        <v>0</v>
      </c>
      <c r="Y74" s="52" t="b">
        <f t="shared" si="8"/>
        <v>1</v>
      </c>
      <c r="Z74" s="207">
        <f t="shared" si="9"/>
        <v>0.5</v>
      </c>
      <c r="AA74" s="51" t="b">
        <f t="shared" si="10"/>
        <v>1</v>
      </c>
      <c r="AB74" s="51" t="b">
        <f t="shared" si="11"/>
        <v>1</v>
      </c>
    </row>
    <row r="75" spans="1:28" s="105" customFormat="1" ht="33.75">
      <c r="A75" s="74">
        <v>73</v>
      </c>
      <c r="B75" s="208" t="s">
        <v>440</v>
      </c>
      <c r="C75" s="75" t="s">
        <v>334</v>
      </c>
      <c r="D75" s="208" t="s">
        <v>214</v>
      </c>
      <c r="E75" s="76" t="s">
        <v>49</v>
      </c>
      <c r="F75" s="74" t="s">
        <v>228</v>
      </c>
      <c r="G75" s="74" t="s">
        <v>586</v>
      </c>
      <c r="H75" s="74" t="s">
        <v>161</v>
      </c>
      <c r="I75" s="77">
        <v>1.38</v>
      </c>
      <c r="J75" s="78" t="s">
        <v>549</v>
      </c>
      <c r="K75" s="183">
        <v>1893978</v>
      </c>
      <c r="L75" s="184">
        <v>946989</v>
      </c>
      <c r="M75" s="183">
        <v>946989</v>
      </c>
      <c r="N75" s="79">
        <v>0.5</v>
      </c>
      <c r="O75" s="184">
        <v>0</v>
      </c>
      <c r="P75" s="184">
        <v>0</v>
      </c>
      <c r="Q75" s="183">
        <v>0</v>
      </c>
      <c r="R75" s="183">
        <v>299737</v>
      </c>
      <c r="S75" s="183">
        <v>647252</v>
      </c>
      <c r="T75" s="183">
        <v>0</v>
      </c>
      <c r="U75" s="183">
        <v>0</v>
      </c>
      <c r="V75" s="183">
        <v>0</v>
      </c>
      <c r="W75" s="183">
        <v>0</v>
      </c>
      <c r="X75" s="183">
        <v>0</v>
      </c>
      <c r="Y75" s="52" t="b">
        <f t="shared" si="8"/>
        <v>1</v>
      </c>
      <c r="Z75" s="207">
        <f t="shared" si="9"/>
        <v>0.5</v>
      </c>
      <c r="AA75" s="51" t="b">
        <f t="shared" si="10"/>
        <v>1</v>
      </c>
      <c r="AB75" s="51" t="b">
        <f t="shared" si="11"/>
        <v>1</v>
      </c>
    </row>
    <row r="76" spans="1:28" s="105" customFormat="1" ht="33.75">
      <c r="A76" s="81">
        <v>74</v>
      </c>
      <c r="B76" s="102" t="s">
        <v>441</v>
      </c>
      <c r="C76" s="82" t="s">
        <v>297</v>
      </c>
      <c r="D76" s="102" t="s">
        <v>442</v>
      </c>
      <c r="E76" s="83" t="s">
        <v>60</v>
      </c>
      <c r="F76" s="81" t="s">
        <v>227</v>
      </c>
      <c r="G76" s="81" t="s">
        <v>550</v>
      </c>
      <c r="H76" s="81" t="s">
        <v>161</v>
      </c>
      <c r="I76" s="84">
        <v>0.75</v>
      </c>
      <c r="J76" s="85" t="s">
        <v>354</v>
      </c>
      <c r="K76" s="180">
        <v>2542097</v>
      </c>
      <c r="L76" s="179">
        <v>1271048</v>
      </c>
      <c r="M76" s="180">
        <v>1271049</v>
      </c>
      <c r="N76" s="86">
        <v>0.5</v>
      </c>
      <c r="O76" s="179">
        <v>0</v>
      </c>
      <c r="P76" s="179">
        <v>0</v>
      </c>
      <c r="Q76" s="180">
        <v>0</v>
      </c>
      <c r="R76" s="180">
        <v>1271048</v>
      </c>
      <c r="S76" s="180">
        <v>0</v>
      </c>
      <c r="T76" s="180">
        <v>0</v>
      </c>
      <c r="U76" s="180">
        <v>0</v>
      </c>
      <c r="V76" s="180">
        <v>0</v>
      </c>
      <c r="W76" s="180">
        <v>0</v>
      </c>
      <c r="X76" s="180">
        <v>0</v>
      </c>
      <c r="Y76" s="52" t="b">
        <f t="shared" si="8"/>
        <v>1</v>
      </c>
      <c r="Z76" s="207">
        <f t="shared" si="9"/>
        <v>0.5</v>
      </c>
      <c r="AA76" s="51" t="b">
        <f t="shared" si="10"/>
        <v>1</v>
      </c>
      <c r="AB76" s="51" t="b">
        <f t="shared" si="11"/>
        <v>1</v>
      </c>
    </row>
    <row r="77" spans="1:28" s="105" customFormat="1" ht="33.75">
      <c r="A77" s="74">
        <v>75</v>
      </c>
      <c r="B77" s="208" t="s">
        <v>443</v>
      </c>
      <c r="C77" s="75" t="s">
        <v>334</v>
      </c>
      <c r="D77" s="208" t="s">
        <v>167</v>
      </c>
      <c r="E77" s="76" t="s">
        <v>127</v>
      </c>
      <c r="F77" s="74" t="s">
        <v>234</v>
      </c>
      <c r="G77" s="74" t="s">
        <v>551</v>
      </c>
      <c r="H77" s="74" t="s">
        <v>161</v>
      </c>
      <c r="I77" s="77">
        <v>3.01</v>
      </c>
      <c r="J77" s="78" t="s">
        <v>539</v>
      </c>
      <c r="K77" s="183">
        <v>2313060</v>
      </c>
      <c r="L77" s="184">
        <v>1156530</v>
      </c>
      <c r="M77" s="183">
        <v>1156530</v>
      </c>
      <c r="N77" s="79">
        <v>0.5</v>
      </c>
      <c r="O77" s="184">
        <v>0</v>
      </c>
      <c r="P77" s="184">
        <v>0</v>
      </c>
      <c r="Q77" s="183">
        <v>0</v>
      </c>
      <c r="R77" s="183">
        <v>6167</v>
      </c>
      <c r="S77" s="183">
        <v>1150363</v>
      </c>
      <c r="T77" s="183">
        <v>0</v>
      </c>
      <c r="U77" s="183">
        <v>0</v>
      </c>
      <c r="V77" s="183">
        <v>0</v>
      </c>
      <c r="W77" s="183">
        <v>0</v>
      </c>
      <c r="X77" s="183">
        <v>0</v>
      </c>
      <c r="Y77" s="52" t="b">
        <f t="shared" si="8"/>
        <v>1</v>
      </c>
      <c r="Z77" s="207">
        <f t="shared" si="9"/>
        <v>0.5</v>
      </c>
      <c r="AA77" s="51" t="b">
        <f t="shared" si="10"/>
        <v>1</v>
      </c>
      <c r="AB77" s="51" t="b">
        <f t="shared" si="11"/>
        <v>1</v>
      </c>
    </row>
    <row r="78" spans="1:28" s="105" customFormat="1" ht="33.75">
      <c r="A78" s="81">
        <v>76</v>
      </c>
      <c r="B78" s="102" t="s">
        <v>444</v>
      </c>
      <c r="C78" s="82" t="s">
        <v>297</v>
      </c>
      <c r="D78" s="102" t="s">
        <v>445</v>
      </c>
      <c r="E78" s="83" t="s">
        <v>78</v>
      </c>
      <c r="F78" s="81" t="s">
        <v>231</v>
      </c>
      <c r="G78" s="81" t="s">
        <v>552</v>
      </c>
      <c r="H78" s="81" t="s">
        <v>161</v>
      </c>
      <c r="I78" s="84">
        <v>3.02</v>
      </c>
      <c r="J78" s="85" t="s">
        <v>553</v>
      </c>
      <c r="K78" s="180">
        <v>1686009</v>
      </c>
      <c r="L78" s="179">
        <v>843004</v>
      </c>
      <c r="M78" s="180">
        <v>843005</v>
      </c>
      <c r="N78" s="86">
        <v>0.5</v>
      </c>
      <c r="O78" s="179">
        <v>0</v>
      </c>
      <c r="P78" s="179">
        <v>0</v>
      </c>
      <c r="Q78" s="180">
        <v>0</v>
      </c>
      <c r="R78" s="180">
        <v>843004</v>
      </c>
      <c r="S78" s="180">
        <v>0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52" t="b">
        <f t="shared" si="8"/>
        <v>1</v>
      </c>
      <c r="Z78" s="207">
        <f t="shared" si="9"/>
        <v>0.5</v>
      </c>
      <c r="AA78" s="51" t="b">
        <f t="shared" si="10"/>
        <v>1</v>
      </c>
      <c r="AB78" s="51" t="b">
        <f t="shared" si="11"/>
        <v>1</v>
      </c>
    </row>
    <row r="79" spans="1:28" s="105" customFormat="1" ht="33.75">
      <c r="A79" s="81">
        <v>77</v>
      </c>
      <c r="B79" s="102" t="s">
        <v>446</v>
      </c>
      <c r="C79" s="82" t="s">
        <v>297</v>
      </c>
      <c r="D79" s="102" t="s">
        <v>447</v>
      </c>
      <c r="E79" s="83" t="s">
        <v>89</v>
      </c>
      <c r="F79" s="81" t="s">
        <v>448</v>
      </c>
      <c r="G79" s="81" t="s">
        <v>554</v>
      </c>
      <c r="H79" s="81" t="s">
        <v>161</v>
      </c>
      <c r="I79" s="84">
        <v>1.84</v>
      </c>
      <c r="J79" s="85" t="s">
        <v>555</v>
      </c>
      <c r="K79" s="180">
        <v>3179000</v>
      </c>
      <c r="L79" s="179">
        <v>1589500</v>
      </c>
      <c r="M79" s="180">
        <v>1589500</v>
      </c>
      <c r="N79" s="86">
        <v>0.5</v>
      </c>
      <c r="O79" s="179">
        <v>0</v>
      </c>
      <c r="P79" s="179">
        <v>0</v>
      </c>
      <c r="Q79" s="180">
        <v>0</v>
      </c>
      <c r="R79" s="180">
        <v>1589500</v>
      </c>
      <c r="S79" s="180">
        <v>0</v>
      </c>
      <c r="T79" s="180">
        <v>0</v>
      </c>
      <c r="U79" s="180">
        <v>0</v>
      </c>
      <c r="V79" s="180">
        <v>0</v>
      </c>
      <c r="W79" s="180">
        <v>0</v>
      </c>
      <c r="X79" s="180">
        <v>0</v>
      </c>
      <c r="Y79" s="52" t="b">
        <f t="shared" si="8"/>
        <v>1</v>
      </c>
      <c r="Z79" s="207">
        <f t="shared" si="9"/>
        <v>0.5</v>
      </c>
      <c r="AA79" s="51" t="b">
        <f t="shared" si="10"/>
        <v>1</v>
      </c>
      <c r="AB79" s="51" t="b">
        <f t="shared" si="11"/>
        <v>1</v>
      </c>
    </row>
    <row r="80" spans="1:28" s="105" customFormat="1" ht="33.75">
      <c r="A80" s="74">
        <v>78</v>
      </c>
      <c r="B80" s="208" t="s">
        <v>449</v>
      </c>
      <c r="C80" s="75" t="s">
        <v>334</v>
      </c>
      <c r="D80" s="208" t="s">
        <v>450</v>
      </c>
      <c r="E80" s="76" t="s">
        <v>143</v>
      </c>
      <c r="F80" s="74" t="s">
        <v>451</v>
      </c>
      <c r="G80" s="74" t="s">
        <v>556</v>
      </c>
      <c r="H80" s="74" t="s">
        <v>161</v>
      </c>
      <c r="I80" s="77">
        <v>3.99</v>
      </c>
      <c r="J80" s="78" t="s">
        <v>557</v>
      </c>
      <c r="K80" s="183">
        <v>4100000</v>
      </c>
      <c r="L80" s="184">
        <v>2050000</v>
      </c>
      <c r="M80" s="183">
        <v>2050000</v>
      </c>
      <c r="N80" s="79">
        <v>0.5</v>
      </c>
      <c r="O80" s="184">
        <v>0</v>
      </c>
      <c r="P80" s="184">
        <v>0</v>
      </c>
      <c r="Q80" s="183">
        <v>0</v>
      </c>
      <c r="R80" s="183">
        <v>650000</v>
      </c>
      <c r="S80" s="183">
        <v>700000</v>
      </c>
      <c r="T80" s="183">
        <v>700000</v>
      </c>
      <c r="U80" s="183">
        <v>0</v>
      </c>
      <c r="V80" s="183">
        <v>0</v>
      </c>
      <c r="W80" s="183">
        <v>0</v>
      </c>
      <c r="X80" s="183">
        <v>0</v>
      </c>
      <c r="Y80" s="52" t="b">
        <f t="shared" si="8"/>
        <v>1</v>
      </c>
      <c r="Z80" s="207">
        <f t="shared" si="9"/>
        <v>0.5</v>
      </c>
      <c r="AA80" s="51" t="b">
        <f t="shared" si="10"/>
        <v>1</v>
      </c>
      <c r="AB80" s="51" t="b">
        <f t="shared" si="11"/>
        <v>1</v>
      </c>
    </row>
    <row r="81" spans="1:28" s="105" customFormat="1" ht="33.75">
      <c r="A81" s="81">
        <v>79</v>
      </c>
      <c r="B81" s="102" t="s">
        <v>454</v>
      </c>
      <c r="C81" s="82" t="s">
        <v>297</v>
      </c>
      <c r="D81" s="102" t="s">
        <v>415</v>
      </c>
      <c r="E81" s="83" t="s">
        <v>131</v>
      </c>
      <c r="F81" s="81" t="s">
        <v>368</v>
      </c>
      <c r="G81" s="81" t="s">
        <v>600</v>
      </c>
      <c r="H81" s="81" t="s">
        <v>161</v>
      </c>
      <c r="I81" s="84">
        <v>0.53</v>
      </c>
      <c r="J81" s="85" t="s">
        <v>306</v>
      </c>
      <c r="K81" s="180">
        <v>1977541</v>
      </c>
      <c r="L81" s="179">
        <v>988770</v>
      </c>
      <c r="M81" s="180">
        <v>988771</v>
      </c>
      <c r="N81" s="86">
        <v>0.5</v>
      </c>
      <c r="O81" s="179">
        <v>0</v>
      </c>
      <c r="P81" s="179">
        <v>0</v>
      </c>
      <c r="Q81" s="180">
        <v>0</v>
      </c>
      <c r="R81" s="180">
        <v>988770</v>
      </c>
      <c r="S81" s="180">
        <v>0</v>
      </c>
      <c r="T81" s="180">
        <v>0</v>
      </c>
      <c r="U81" s="180">
        <v>0</v>
      </c>
      <c r="V81" s="180">
        <v>0</v>
      </c>
      <c r="W81" s="180">
        <v>0</v>
      </c>
      <c r="X81" s="180">
        <v>0</v>
      </c>
      <c r="Y81" s="52" t="b">
        <f t="shared" si="8"/>
        <v>1</v>
      </c>
      <c r="Z81" s="207">
        <f t="shared" si="9"/>
        <v>0.5</v>
      </c>
      <c r="AA81" s="51" t="b">
        <f t="shared" si="10"/>
        <v>1</v>
      </c>
      <c r="AB81" s="51" t="b">
        <f t="shared" si="11"/>
        <v>1</v>
      </c>
    </row>
    <row r="82" spans="1:28" s="105" customFormat="1" ht="33.75">
      <c r="A82" s="81">
        <v>80</v>
      </c>
      <c r="B82" s="102" t="s">
        <v>455</v>
      </c>
      <c r="C82" s="82" t="s">
        <v>297</v>
      </c>
      <c r="D82" s="102" t="s">
        <v>456</v>
      </c>
      <c r="E82" s="83" t="s">
        <v>90</v>
      </c>
      <c r="F82" s="81" t="s">
        <v>448</v>
      </c>
      <c r="G82" s="81" t="s">
        <v>561</v>
      </c>
      <c r="H82" s="81" t="s">
        <v>161</v>
      </c>
      <c r="I82" s="84">
        <v>0.44</v>
      </c>
      <c r="J82" s="85" t="s">
        <v>506</v>
      </c>
      <c r="K82" s="180">
        <v>1231831</v>
      </c>
      <c r="L82" s="179">
        <v>615915</v>
      </c>
      <c r="M82" s="180">
        <v>615916</v>
      </c>
      <c r="N82" s="86">
        <v>0.5</v>
      </c>
      <c r="O82" s="179">
        <v>0</v>
      </c>
      <c r="P82" s="179">
        <v>0</v>
      </c>
      <c r="Q82" s="180">
        <v>0</v>
      </c>
      <c r="R82" s="180">
        <v>615915</v>
      </c>
      <c r="S82" s="180">
        <v>0</v>
      </c>
      <c r="T82" s="180">
        <v>0</v>
      </c>
      <c r="U82" s="180">
        <v>0</v>
      </c>
      <c r="V82" s="180">
        <v>0</v>
      </c>
      <c r="W82" s="180">
        <v>0</v>
      </c>
      <c r="X82" s="180">
        <v>0</v>
      </c>
      <c r="Y82" s="52" t="b">
        <f t="shared" si="8"/>
        <v>1</v>
      </c>
      <c r="Z82" s="207">
        <f t="shared" si="9"/>
        <v>0.5</v>
      </c>
      <c r="AA82" s="51" t="b">
        <f t="shared" si="10"/>
        <v>1</v>
      </c>
      <c r="AB82" s="51" t="b">
        <f t="shared" si="11"/>
        <v>1</v>
      </c>
    </row>
    <row r="83" spans="1:28" s="105" customFormat="1" ht="33.75">
      <c r="A83" s="81">
        <v>81</v>
      </c>
      <c r="B83" s="102" t="s">
        <v>457</v>
      </c>
      <c r="C83" s="82" t="s">
        <v>297</v>
      </c>
      <c r="D83" s="102" t="s">
        <v>458</v>
      </c>
      <c r="E83" s="83" t="s">
        <v>107</v>
      </c>
      <c r="F83" s="81" t="s">
        <v>390</v>
      </c>
      <c r="G83" s="81" t="s">
        <v>562</v>
      </c>
      <c r="H83" s="81" t="s">
        <v>161</v>
      </c>
      <c r="I83" s="84">
        <v>0.47</v>
      </c>
      <c r="J83" s="85" t="s">
        <v>563</v>
      </c>
      <c r="K83" s="180">
        <v>2487608</v>
      </c>
      <c r="L83" s="179">
        <v>1243804</v>
      </c>
      <c r="M83" s="180">
        <v>1243804</v>
      </c>
      <c r="N83" s="86">
        <v>0.5</v>
      </c>
      <c r="O83" s="179">
        <v>0</v>
      </c>
      <c r="P83" s="179">
        <v>0</v>
      </c>
      <c r="Q83" s="180">
        <v>0</v>
      </c>
      <c r="R83" s="180">
        <v>1243804</v>
      </c>
      <c r="S83" s="180">
        <v>0</v>
      </c>
      <c r="T83" s="180">
        <v>0</v>
      </c>
      <c r="U83" s="180">
        <v>0</v>
      </c>
      <c r="V83" s="180">
        <v>0</v>
      </c>
      <c r="W83" s="180">
        <v>0</v>
      </c>
      <c r="X83" s="180">
        <v>0</v>
      </c>
      <c r="Y83" s="52" t="b">
        <f t="shared" si="8"/>
        <v>1</v>
      </c>
      <c r="Z83" s="207">
        <f t="shared" si="9"/>
        <v>0.5</v>
      </c>
      <c r="AA83" s="51" t="b">
        <f t="shared" si="10"/>
        <v>1</v>
      </c>
      <c r="AB83" s="51" t="b">
        <f t="shared" si="11"/>
        <v>1</v>
      </c>
    </row>
    <row r="84" spans="1:28" s="105" customFormat="1" ht="33.75">
      <c r="A84" s="74">
        <v>82</v>
      </c>
      <c r="B84" s="208" t="s">
        <v>459</v>
      </c>
      <c r="C84" s="75" t="s">
        <v>334</v>
      </c>
      <c r="D84" s="208" t="s">
        <v>460</v>
      </c>
      <c r="E84" s="76" t="s">
        <v>104</v>
      </c>
      <c r="F84" s="74" t="s">
        <v>390</v>
      </c>
      <c r="G84" s="74" t="s">
        <v>564</v>
      </c>
      <c r="H84" s="74" t="s">
        <v>161</v>
      </c>
      <c r="I84" s="77">
        <v>0.15</v>
      </c>
      <c r="J84" s="78" t="s">
        <v>565</v>
      </c>
      <c r="K84" s="183">
        <v>4439500</v>
      </c>
      <c r="L84" s="184">
        <v>2219750</v>
      </c>
      <c r="M84" s="183">
        <v>2219750</v>
      </c>
      <c r="N84" s="79">
        <v>0.5</v>
      </c>
      <c r="O84" s="184">
        <v>0</v>
      </c>
      <c r="P84" s="184">
        <v>0</v>
      </c>
      <c r="Q84" s="183">
        <v>0</v>
      </c>
      <c r="R84" s="183">
        <v>400000</v>
      </c>
      <c r="S84" s="183">
        <v>1819750</v>
      </c>
      <c r="T84" s="183">
        <v>0</v>
      </c>
      <c r="U84" s="183">
        <v>0</v>
      </c>
      <c r="V84" s="183">
        <v>0</v>
      </c>
      <c r="W84" s="183">
        <v>0</v>
      </c>
      <c r="X84" s="183">
        <v>0</v>
      </c>
      <c r="Y84" s="52" t="b">
        <f t="shared" si="8"/>
        <v>1</v>
      </c>
      <c r="Z84" s="207">
        <f t="shared" si="9"/>
        <v>0.5</v>
      </c>
      <c r="AA84" s="51" t="b">
        <f t="shared" si="10"/>
        <v>1</v>
      </c>
      <c r="AB84" s="51" t="b">
        <f t="shared" si="11"/>
        <v>1</v>
      </c>
    </row>
    <row r="85" spans="1:28" s="105" customFormat="1" ht="33.75">
      <c r="A85" s="81">
        <v>83</v>
      </c>
      <c r="B85" s="102" t="s">
        <v>461</v>
      </c>
      <c r="C85" s="82" t="s">
        <v>297</v>
      </c>
      <c r="D85" s="102" t="s">
        <v>462</v>
      </c>
      <c r="E85" s="83" t="s">
        <v>63</v>
      </c>
      <c r="F85" s="81" t="s">
        <v>227</v>
      </c>
      <c r="G85" s="81" t="s">
        <v>566</v>
      </c>
      <c r="H85" s="81" t="s">
        <v>161</v>
      </c>
      <c r="I85" s="84">
        <v>0.599</v>
      </c>
      <c r="J85" s="85" t="s">
        <v>308</v>
      </c>
      <c r="K85" s="180">
        <v>1503776.27</v>
      </c>
      <c r="L85" s="179">
        <v>751888</v>
      </c>
      <c r="M85" s="180">
        <v>751888.27</v>
      </c>
      <c r="N85" s="86">
        <v>0.5</v>
      </c>
      <c r="O85" s="179">
        <v>0</v>
      </c>
      <c r="P85" s="179">
        <v>0</v>
      </c>
      <c r="Q85" s="180">
        <v>0</v>
      </c>
      <c r="R85" s="180">
        <v>751888</v>
      </c>
      <c r="S85" s="180">
        <v>0</v>
      </c>
      <c r="T85" s="180">
        <v>0</v>
      </c>
      <c r="U85" s="180">
        <v>0</v>
      </c>
      <c r="V85" s="180">
        <v>0</v>
      </c>
      <c r="W85" s="180">
        <v>0</v>
      </c>
      <c r="X85" s="180">
        <v>0</v>
      </c>
      <c r="Y85" s="52" t="b">
        <f t="shared" si="8"/>
        <v>1</v>
      </c>
      <c r="Z85" s="207">
        <f t="shared" si="9"/>
        <v>0.5</v>
      </c>
      <c r="AA85" s="51" t="b">
        <f t="shared" si="10"/>
        <v>1</v>
      </c>
      <c r="AB85" s="51" t="b">
        <f t="shared" si="11"/>
        <v>1</v>
      </c>
    </row>
    <row r="86" spans="1:28" s="105" customFormat="1" ht="33.75">
      <c r="A86" s="81">
        <v>84</v>
      </c>
      <c r="B86" s="102" t="s">
        <v>463</v>
      </c>
      <c r="C86" s="82" t="s">
        <v>297</v>
      </c>
      <c r="D86" s="102" t="s">
        <v>268</v>
      </c>
      <c r="E86" s="83" t="s">
        <v>137</v>
      </c>
      <c r="F86" s="81" t="s">
        <v>233</v>
      </c>
      <c r="G86" s="81" t="s">
        <v>567</v>
      </c>
      <c r="H86" s="81" t="s">
        <v>161</v>
      </c>
      <c r="I86" s="84">
        <v>0.46</v>
      </c>
      <c r="J86" s="85" t="s">
        <v>309</v>
      </c>
      <c r="K86" s="180">
        <v>392686</v>
      </c>
      <c r="L86" s="179">
        <v>196343</v>
      </c>
      <c r="M86" s="180">
        <v>196343</v>
      </c>
      <c r="N86" s="86">
        <v>0.5</v>
      </c>
      <c r="O86" s="179">
        <v>0</v>
      </c>
      <c r="P86" s="179">
        <v>0</v>
      </c>
      <c r="Q86" s="180">
        <v>0</v>
      </c>
      <c r="R86" s="180">
        <v>196343</v>
      </c>
      <c r="S86" s="180">
        <v>0</v>
      </c>
      <c r="T86" s="180">
        <v>0</v>
      </c>
      <c r="U86" s="180">
        <v>0</v>
      </c>
      <c r="V86" s="180">
        <v>0</v>
      </c>
      <c r="W86" s="180">
        <v>0</v>
      </c>
      <c r="X86" s="180">
        <v>0</v>
      </c>
      <c r="Y86" s="52" t="b">
        <f t="shared" si="8"/>
        <v>1</v>
      </c>
      <c r="Z86" s="207">
        <f t="shared" si="9"/>
        <v>0.5</v>
      </c>
      <c r="AA86" s="51" t="b">
        <f t="shared" si="10"/>
        <v>1</v>
      </c>
      <c r="AB86" s="51" t="b">
        <f t="shared" si="11"/>
        <v>1</v>
      </c>
    </row>
    <row r="87" spans="1:28" s="105" customFormat="1" ht="45">
      <c r="A87" s="81">
        <v>85</v>
      </c>
      <c r="B87" s="102" t="s">
        <v>464</v>
      </c>
      <c r="C87" s="82" t="s">
        <v>297</v>
      </c>
      <c r="D87" s="102" t="s">
        <v>465</v>
      </c>
      <c r="E87" s="83" t="s">
        <v>79</v>
      </c>
      <c r="F87" s="81" t="s">
        <v>231</v>
      </c>
      <c r="G87" s="81" t="s">
        <v>596</v>
      </c>
      <c r="H87" s="81" t="s">
        <v>161</v>
      </c>
      <c r="I87" s="84">
        <v>0.15</v>
      </c>
      <c r="J87" s="85" t="s">
        <v>354</v>
      </c>
      <c r="K87" s="180">
        <v>1500000</v>
      </c>
      <c r="L87" s="179">
        <v>750000</v>
      </c>
      <c r="M87" s="180">
        <v>750000</v>
      </c>
      <c r="N87" s="86">
        <v>0.5</v>
      </c>
      <c r="O87" s="179">
        <v>0</v>
      </c>
      <c r="P87" s="179">
        <v>0</v>
      </c>
      <c r="Q87" s="180">
        <v>0</v>
      </c>
      <c r="R87" s="180">
        <v>750000</v>
      </c>
      <c r="S87" s="180">
        <v>0</v>
      </c>
      <c r="T87" s="180">
        <v>0</v>
      </c>
      <c r="U87" s="180">
        <v>0</v>
      </c>
      <c r="V87" s="180">
        <v>0</v>
      </c>
      <c r="W87" s="180">
        <v>0</v>
      </c>
      <c r="X87" s="180">
        <v>0</v>
      </c>
      <c r="Y87" s="52" t="b">
        <f t="shared" si="8"/>
        <v>1</v>
      </c>
      <c r="Z87" s="207">
        <f t="shared" si="9"/>
        <v>0.5</v>
      </c>
      <c r="AA87" s="51" t="b">
        <f t="shared" si="10"/>
        <v>1</v>
      </c>
      <c r="AB87" s="51" t="b">
        <f t="shared" si="11"/>
        <v>1</v>
      </c>
    </row>
    <row r="88" spans="1:28" s="105" customFormat="1" ht="33.75">
      <c r="A88" s="81">
        <v>86</v>
      </c>
      <c r="B88" s="102" t="s">
        <v>466</v>
      </c>
      <c r="C88" s="82" t="s">
        <v>297</v>
      </c>
      <c r="D88" s="102" t="s">
        <v>219</v>
      </c>
      <c r="E88" s="83" t="s">
        <v>66</v>
      </c>
      <c r="F88" s="81" t="s">
        <v>227</v>
      </c>
      <c r="G88" s="81" t="s">
        <v>568</v>
      </c>
      <c r="H88" s="81" t="s">
        <v>161</v>
      </c>
      <c r="I88" s="84">
        <v>0.38</v>
      </c>
      <c r="J88" s="85" t="s">
        <v>308</v>
      </c>
      <c r="K88" s="180">
        <v>621309</v>
      </c>
      <c r="L88" s="179">
        <v>310654</v>
      </c>
      <c r="M88" s="180">
        <v>310655</v>
      </c>
      <c r="N88" s="86">
        <v>0.5</v>
      </c>
      <c r="O88" s="179">
        <v>0</v>
      </c>
      <c r="P88" s="179">
        <v>0</v>
      </c>
      <c r="Q88" s="180">
        <v>0</v>
      </c>
      <c r="R88" s="180">
        <v>310654</v>
      </c>
      <c r="S88" s="180">
        <v>0</v>
      </c>
      <c r="T88" s="180">
        <v>0</v>
      </c>
      <c r="U88" s="180">
        <v>0</v>
      </c>
      <c r="V88" s="180">
        <v>0</v>
      </c>
      <c r="W88" s="180">
        <v>0</v>
      </c>
      <c r="X88" s="180">
        <v>0</v>
      </c>
      <c r="Y88" s="52" t="b">
        <f t="shared" si="8"/>
        <v>1</v>
      </c>
      <c r="Z88" s="207">
        <f t="shared" si="9"/>
        <v>0.5</v>
      </c>
      <c r="AA88" s="51" t="b">
        <f t="shared" si="10"/>
        <v>1</v>
      </c>
      <c r="AB88" s="51" t="b">
        <f t="shared" si="11"/>
        <v>1</v>
      </c>
    </row>
    <row r="89" spans="1:28" s="105" customFormat="1" ht="33.75">
      <c r="A89" s="81">
        <v>87</v>
      </c>
      <c r="B89" s="102" t="s">
        <v>467</v>
      </c>
      <c r="C89" s="82" t="s">
        <v>297</v>
      </c>
      <c r="D89" s="102" t="s">
        <v>365</v>
      </c>
      <c r="E89" s="83" t="s">
        <v>128</v>
      </c>
      <c r="F89" s="81" t="s">
        <v>234</v>
      </c>
      <c r="G89" s="81" t="s">
        <v>569</v>
      </c>
      <c r="H89" s="81" t="s">
        <v>161</v>
      </c>
      <c r="I89" s="84">
        <v>1.94</v>
      </c>
      <c r="J89" s="85" t="s">
        <v>494</v>
      </c>
      <c r="K89" s="180">
        <v>5128349</v>
      </c>
      <c r="L89" s="179">
        <v>2564174</v>
      </c>
      <c r="M89" s="180">
        <v>2564175</v>
      </c>
      <c r="N89" s="86">
        <v>0.5</v>
      </c>
      <c r="O89" s="179">
        <v>0</v>
      </c>
      <c r="P89" s="179">
        <v>0</v>
      </c>
      <c r="Q89" s="180">
        <v>0</v>
      </c>
      <c r="R89" s="180">
        <v>2564174</v>
      </c>
      <c r="S89" s="180">
        <v>0</v>
      </c>
      <c r="T89" s="180">
        <v>0</v>
      </c>
      <c r="U89" s="180">
        <v>0</v>
      </c>
      <c r="V89" s="180">
        <v>0</v>
      </c>
      <c r="W89" s="180">
        <v>0</v>
      </c>
      <c r="X89" s="180">
        <v>0</v>
      </c>
      <c r="Y89" s="52" t="b">
        <f t="shared" si="8"/>
        <v>1</v>
      </c>
      <c r="Z89" s="207">
        <f t="shared" si="9"/>
        <v>0.5</v>
      </c>
      <c r="AA89" s="51" t="b">
        <f t="shared" si="10"/>
        <v>1</v>
      </c>
      <c r="AB89" s="51" t="b">
        <f t="shared" si="11"/>
        <v>1</v>
      </c>
    </row>
    <row r="90" spans="1:28" s="105" customFormat="1" ht="33.75">
      <c r="A90" s="81">
        <v>88</v>
      </c>
      <c r="B90" s="102" t="s">
        <v>468</v>
      </c>
      <c r="C90" s="82" t="s">
        <v>297</v>
      </c>
      <c r="D90" s="102" t="s">
        <v>268</v>
      </c>
      <c r="E90" s="83" t="s">
        <v>137</v>
      </c>
      <c r="F90" s="81" t="s">
        <v>233</v>
      </c>
      <c r="G90" s="81" t="s">
        <v>570</v>
      </c>
      <c r="H90" s="81" t="s">
        <v>161</v>
      </c>
      <c r="I90" s="84">
        <v>0.2</v>
      </c>
      <c r="J90" s="85" t="s">
        <v>309</v>
      </c>
      <c r="K90" s="180">
        <v>289619</v>
      </c>
      <c r="L90" s="179">
        <v>144809</v>
      </c>
      <c r="M90" s="180">
        <v>144810</v>
      </c>
      <c r="N90" s="86">
        <v>0.5</v>
      </c>
      <c r="O90" s="179">
        <v>0</v>
      </c>
      <c r="P90" s="179">
        <v>0</v>
      </c>
      <c r="Q90" s="180">
        <v>0</v>
      </c>
      <c r="R90" s="180">
        <v>144809</v>
      </c>
      <c r="S90" s="180">
        <v>0</v>
      </c>
      <c r="T90" s="180">
        <v>0</v>
      </c>
      <c r="U90" s="180">
        <v>0</v>
      </c>
      <c r="V90" s="180">
        <v>0</v>
      </c>
      <c r="W90" s="180">
        <v>0</v>
      </c>
      <c r="X90" s="180">
        <v>0</v>
      </c>
      <c r="Y90" s="52" t="b">
        <f t="shared" si="8"/>
        <v>1</v>
      </c>
      <c r="Z90" s="207">
        <f t="shared" si="9"/>
        <v>0.5</v>
      </c>
      <c r="AA90" s="51" t="b">
        <f t="shared" si="10"/>
        <v>1</v>
      </c>
      <c r="AB90" s="51" t="b">
        <f t="shared" si="11"/>
        <v>1</v>
      </c>
    </row>
    <row r="91" spans="1:28" s="105" customFormat="1" ht="33.75">
      <c r="A91" s="81">
        <v>89</v>
      </c>
      <c r="B91" s="102" t="s">
        <v>469</v>
      </c>
      <c r="C91" s="82" t="s">
        <v>297</v>
      </c>
      <c r="D91" s="102" t="s">
        <v>470</v>
      </c>
      <c r="E91" s="83" t="s">
        <v>69</v>
      </c>
      <c r="F91" s="81" t="s">
        <v>434</v>
      </c>
      <c r="G91" s="81" t="s">
        <v>571</v>
      </c>
      <c r="H91" s="81" t="s">
        <v>161</v>
      </c>
      <c r="I91" s="84">
        <v>5.69</v>
      </c>
      <c r="J91" s="85" t="s">
        <v>548</v>
      </c>
      <c r="K91" s="180">
        <v>1767320</v>
      </c>
      <c r="L91" s="179">
        <v>883660</v>
      </c>
      <c r="M91" s="180">
        <v>883660</v>
      </c>
      <c r="N91" s="86">
        <v>0.5</v>
      </c>
      <c r="O91" s="179">
        <v>0</v>
      </c>
      <c r="P91" s="179">
        <v>0</v>
      </c>
      <c r="Q91" s="180">
        <v>0</v>
      </c>
      <c r="R91" s="180">
        <v>883660</v>
      </c>
      <c r="S91" s="180">
        <v>0</v>
      </c>
      <c r="T91" s="180">
        <v>0</v>
      </c>
      <c r="U91" s="180">
        <v>0</v>
      </c>
      <c r="V91" s="180">
        <v>0</v>
      </c>
      <c r="W91" s="180">
        <v>0</v>
      </c>
      <c r="X91" s="180">
        <v>0</v>
      </c>
      <c r="Y91" s="52" t="b">
        <f t="shared" si="8"/>
        <v>1</v>
      </c>
      <c r="Z91" s="207">
        <f t="shared" si="9"/>
        <v>0.5</v>
      </c>
      <c r="AA91" s="51" t="b">
        <f t="shared" si="10"/>
        <v>1</v>
      </c>
      <c r="AB91" s="51" t="b">
        <f t="shared" si="11"/>
        <v>1</v>
      </c>
    </row>
    <row r="92" spans="1:28" s="105" customFormat="1" ht="33.75">
      <c r="A92" s="81">
        <v>90</v>
      </c>
      <c r="B92" s="102" t="s">
        <v>471</v>
      </c>
      <c r="C92" s="82" t="s">
        <v>297</v>
      </c>
      <c r="D92" s="102" t="s">
        <v>268</v>
      </c>
      <c r="E92" s="83" t="s">
        <v>137</v>
      </c>
      <c r="F92" s="81" t="s">
        <v>233</v>
      </c>
      <c r="G92" s="81" t="s">
        <v>572</v>
      </c>
      <c r="H92" s="81" t="s">
        <v>161</v>
      </c>
      <c r="I92" s="84">
        <v>0.26</v>
      </c>
      <c r="J92" s="85" t="s">
        <v>309</v>
      </c>
      <c r="K92" s="180">
        <v>353346</v>
      </c>
      <c r="L92" s="179">
        <v>176673</v>
      </c>
      <c r="M92" s="180">
        <v>176673</v>
      </c>
      <c r="N92" s="86">
        <v>0.5</v>
      </c>
      <c r="O92" s="179">
        <v>0</v>
      </c>
      <c r="P92" s="179">
        <v>0</v>
      </c>
      <c r="Q92" s="180">
        <v>0</v>
      </c>
      <c r="R92" s="180">
        <v>176673</v>
      </c>
      <c r="S92" s="180">
        <v>0</v>
      </c>
      <c r="T92" s="180">
        <v>0</v>
      </c>
      <c r="U92" s="180">
        <v>0</v>
      </c>
      <c r="V92" s="180">
        <v>0</v>
      </c>
      <c r="W92" s="180">
        <v>0</v>
      </c>
      <c r="X92" s="180">
        <v>0</v>
      </c>
      <c r="Y92" s="52" t="b">
        <f t="shared" si="8"/>
        <v>1</v>
      </c>
      <c r="Z92" s="207">
        <f t="shared" si="9"/>
        <v>0.5</v>
      </c>
      <c r="AA92" s="51" t="b">
        <f t="shared" si="10"/>
        <v>1</v>
      </c>
      <c r="AB92" s="51" t="b">
        <f t="shared" si="11"/>
        <v>1</v>
      </c>
    </row>
    <row r="93" spans="1:28" s="105" customFormat="1" ht="33.75">
      <c r="A93" s="81">
        <v>91</v>
      </c>
      <c r="B93" s="102" t="s">
        <v>472</v>
      </c>
      <c r="C93" s="82" t="s">
        <v>297</v>
      </c>
      <c r="D93" s="102" t="s">
        <v>473</v>
      </c>
      <c r="E93" s="83" t="s">
        <v>83</v>
      </c>
      <c r="F93" s="81" t="s">
        <v>375</v>
      </c>
      <c r="G93" s="81" t="s">
        <v>573</v>
      </c>
      <c r="H93" s="81" t="s">
        <v>161</v>
      </c>
      <c r="I93" s="84">
        <v>0.96</v>
      </c>
      <c r="J93" s="85" t="s">
        <v>574</v>
      </c>
      <c r="K93" s="180">
        <v>1749740</v>
      </c>
      <c r="L93" s="179">
        <v>874870</v>
      </c>
      <c r="M93" s="180">
        <v>874870</v>
      </c>
      <c r="N93" s="86">
        <v>0.5</v>
      </c>
      <c r="O93" s="179">
        <v>0</v>
      </c>
      <c r="P93" s="179">
        <v>0</v>
      </c>
      <c r="Q93" s="180">
        <v>0</v>
      </c>
      <c r="R93" s="180">
        <v>874870</v>
      </c>
      <c r="S93" s="180">
        <v>0</v>
      </c>
      <c r="T93" s="180">
        <v>0</v>
      </c>
      <c r="U93" s="180">
        <v>0</v>
      </c>
      <c r="V93" s="180">
        <v>0</v>
      </c>
      <c r="W93" s="180">
        <v>0</v>
      </c>
      <c r="X93" s="180">
        <v>0</v>
      </c>
      <c r="Y93" s="52" t="b">
        <f t="shared" si="8"/>
        <v>1</v>
      </c>
      <c r="Z93" s="207">
        <f t="shared" si="9"/>
        <v>0.5</v>
      </c>
      <c r="AA93" s="51" t="b">
        <f t="shared" si="10"/>
        <v>1</v>
      </c>
      <c r="AB93" s="51" t="b">
        <f t="shared" si="11"/>
        <v>1</v>
      </c>
    </row>
    <row r="94" spans="1:28" s="105" customFormat="1" ht="45">
      <c r="A94" s="74">
        <v>92</v>
      </c>
      <c r="B94" s="208" t="s">
        <v>474</v>
      </c>
      <c r="C94" s="75" t="s">
        <v>334</v>
      </c>
      <c r="D94" s="208" t="s">
        <v>179</v>
      </c>
      <c r="E94" s="76" t="s">
        <v>57</v>
      </c>
      <c r="F94" s="74" t="s">
        <v>230</v>
      </c>
      <c r="G94" s="74" t="s">
        <v>575</v>
      </c>
      <c r="H94" s="74" t="s">
        <v>161</v>
      </c>
      <c r="I94" s="77">
        <v>2.98</v>
      </c>
      <c r="J94" s="78" t="s">
        <v>576</v>
      </c>
      <c r="K94" s="183">
        <v>18771713</v>
      </c>
      <c r="L94" s="184">
        <v>9385856</v>
      </c>
      <c r="M94" s="183">
        <v>9385857</v>
      </c>
      <c r="N94" s="79">
        <v>0.5</v>
      </c>
      <c r="O94" s="184">
        <v>0</v>
      </c>
      <c r="P94" s="184">
        <v>0</v>
      </c>
      <c r="Q94" s="183">
        <v>0</v>
      </c>
      <c r="R94" s="183">
        <v>607860</v>
      </c>
      <c r="S94" s="183">
        <v>2108272</v>
      </c>
      <c r="T94" s="183">
        <v>3359707</v>
      </c>
      <c r="U94" s="183">
        <v>3310017</v>
      </c>
      <c r="V94" s="183">
        <v>0</v>
      </c>
      <c r="W94" s="183">
        <v>0</v>
      </c>
      <c r="X94" s="183">
        <v>0</v>
      </c>
      <c r="Y94" s="52" t="b">
        <f t="shared" si="8"/>
        <v>1</v>
      </c>
      <c r="Z94" s="207">
        <f t="shared" si="9"/>
        <v>0.5</v>
      </c>
      <c r="AA94" s="51" t="b">
        <f t="shared" si="10"/>
        <v>1</v>
      </c>
      <c r="AB94" s="51" t="b">
        <f t="shared" si="11"/>
        <v>1</v>
      </c>
    </row>
    <row r="95" spans="1:28" s="105" customFormat="1" ht="33.75">
      <c r="A95" s="81">
        <v>93</v>
      </c>
      <c r="B95" s="102" t="s">
        <v>475</v>
      </c>
      <c r="C95" s="82" t="s">
        <v>297</v>
      </c>
      <c r="D95" s="102" t="s">
        <v>476</v>
      </c>
      <c r="E95" s="83" t="s">
        <v>142</v>
      </c>
      <c r="F95" s="81" t="s">
        <v>451</v>
      </c>
      <c r="G95" s="81" t="s">
        <v>577</v>
      </c>
      <c r="H95" s="81" t="s">
        <v>162</v>
      </c>
      <c r="I95" s="84">
        <v>1.91</v>
      </c>
      <c r="J95" s="85" t="s">
        <v>309</v>
      </c>
      <c r="K95" s="180">
        <v>1842794</v>
      </c>
      <c r="L95" s="179">
        <v>921397</v>
      </c>
      <c r="M95" s="180">
        <v>921397</v>
      </c>
      <c r="N95" s="86">
        <v>0.5</v>
      </c>
      <c r="O95" s="179">
        <v>0</v>
      </c>
      <c r="P95" s="179">
        <v>0</v>
      </c>
      <c r="Q95" s="180">
        <v>0</v>
      </c>
      <c r="R95" s="180">
        <v>921397</v>
      </c>
      <c r="S95" s="180">
        <v>0</v>
      </c>
      <c r="T95" s="180">
        <v>0</v>
      </c>
      <c r="U95" s="180">
        <v>0</v>
      </c>
      <c r="V95" s="180">
        <v>0</v>
      </c>
      <c r="W95" s="180">
        <v>0</v>
      </c>
      <c r="X95" s="180">
        <v>0</v>
      </c>
      <c r="Y95" s="52" t="b">
        <f t="shared" si="8"/>
        <v>1</v>
      </c>
      <c r="Z95" s="207">
        <f t="shared" si="9"/>
        <v>0.5</v>
      </c>
      <c r="AA95" s="51" t="b">
        <f t="shared" si="10"/>
        <v>1</v>
      </c>
      <c r="AB95" s="51" t="b">
        <f t="shared" si="11"/>
        <v>1</v>
      </c>
    </row>
    <row r="96" spans="1:28" s="105" customFormat="1" ht="33.75">
      <c r="A96" s="81">
        <v>94</v>
      </c>
      <c r="B96" s="102" t="s">
        <v>477</v>
      </c>
      <c r="C96" s="82" t="s">
        <v>297</v>
      </c>
      <c r="D96" s="102" t="s">
        <v>393</v>
      </c>
      <c r="E96" s="83" t="s">
        <v>100</v>
      </c>
      <c r="F96" s="81" t="s">
        <v>394</v>
      </c>
      <c r="G96" s="81" t="s">
        <v>578</v>
      </c>
      <c r="H96" s="81" t="s">
        <v>162</v>
      </c>
      <c r="I96" s="84">
        <v>0.49</v>
      </c>
      <c r="J96" s="85" t="s">
        <v>306</v>
      </c>
      <c r="K96" s="180">
        <v>490129</v>
      </c>
      <c r="L96" s="179">
        <v>245064</v>
      </c>
      <c r="M96" s="180">
        <v>245065</v>
      </c>
      <c r="N96" s="86">
        <v>0.5</v>
      </c>
      <c r="O96" s="179">
        <v>0</v>
      </c>
      <c r="P96" s="179">
        <v>0</v>
      </c>
      <c r="Q96" s="180">
        <v>0</v>
      </c>
      <c r="R96" s="180">
        <v>245064</v>
      </c>
      <c r="S96" s="180">
        <v>0</v>
      </c>
      <c r="T96" s="180">
        <v>0</v>
      </c>
      <c r="U96" s="180">
        <v>0</v>
      </c>
      <c r="V96" s="180">
        <v>0</v>
      </c>
      <c r="W96" s="180">
        <v>0</v>
      </c>
      <c r="X96" s="180">
        <v>0</v>
      </c>
      <c r="Y96" s="52" t="b">
        <f t="shared" si="8"/>
        <v>1</v>
      </c>
      <c r="Z96" s="207">
        <f t="shared" si="9"/>
        <v>0.5</v>
      </c>
      <c r="AA96" s="51" t="b">
        <f t="shared" si="10"/>
        <v>1</v>
      </c>
      <c r="AB96" s="51" t="b">
        <f t="shared" si="11"/>
        <v>1</v>
      </c>
    </row>
    <row r="97" spans="1:28" s="105" customFormat="1" ht="33.75">
      <c r="A97" s="74">
        <v>95</v>
      </c>
      <c r="B97" s="208" t="s">
        <v>478</v>
      </c>
      <c r="C97" s="75" t="s">
        <v>334</v>
      </c>
      <c r="D97" s="208" t="s">
        <v>479</v>
      </c>
      <c r="E97" s="76" t="s">
        <v>84</v>
      </c>
      <c r="F97" s="74" t="s">
        <v>375</v>
      </c>
      <c r="G97" s="74" t="s">
        <v>579</v>
      </c>
      <c r="H97" s="74" t="s">
        <v>162</v>
      </c>
      <c r="I97" s="77">
        <v>3.1</v>
      </c>
      <c r="J97" s="78" t="s">
        <v>580</v>
      </c>
      <c r="K97" s="183">
        <v>2286364</v>
      </c>
      <c r="L97" s="184">
        <v>1143182</v>
      </c>
      <c r="M97" s="183">
        <v>1143182</v>
      </c>
      <c r="N97" s="79">
        <v>0.5</v>
      </c>
      <c r="O97" s="184">
        <v>0</v>
      </c>
      <c r="P97" s="184">
        <v>0</v>
      </c>
      <c r="Q97" s="183">
        <v>0</v>
      </c>
      <c r="R97" s="183">
        <v>750000</v>
      </c>
      <c r="S97" s="183">
        <v>393182</v>
      </c>
      <c r="T97" s="183">
        <v>0</v>
      </c>
      <c r="U97" s="183">
        <v>0</v>
      </c>
      <c r="V97" s="183">
        <v>0</v>
      </c>
      <c r="W97" s="183">
        <v>0</v>
      </c>
      <c r="X97" s="183">
        <v>0</v>
      </c>
      <c r="Y97" s="52" t="b">
        <f t="shared" si="8"/>
        <v>1</v>
      </c>
      <c r="Z97" s="207">
        <f t="shared" si="9"/>
        <v>0.5</v>
      </c>
      <c r="AA97" s="51" t="b">
        <f t="shared" si="10"/>
        <v>1</v>
      </c>
      <c r="AB97" s="51" t="b">
        <f t="shared" si="11"/>
        <v>1</v>
      </c>
    </row>
    <row r="98" spans="1:28" s="105" customFormat="1" ht="33.75">
      <c r="A98" s="81">
        <v>96</v>
      </c>
      <c r="B98" s="102" t="s">
        <v>480</v>
      </c>
      <c r="C98" s="82" t="s">
        <v>297</v>
      </c>
      <c r="D98" s="102" t="s">
        <v>481</v>
      </c>
      <c r="E98" s="83" t="s">
        <v>125</v>
      </c>
      <c r="F98" s="81" t="s">
        <v>234</v>
      </c>
      <c r="G98" s="81" t="s">
        <v>708</v>
      </c>
      <c r="H98" s="81" t="s">
        <v>162</v>
      </c>
      <c r="I98" s="84">
        <v>1.21</v>
      </c>
      <c r="J98" s="85" t="s">
        <v>581</v>
      </c>
      <c r="K98" s="180">
        <v>913000</v>
      </c>
      <c r="L98" s="179">
        <v>456500</v>
      </c>
      <c r="M98" s="180">
        <v>456500</v>
      </c>
      <c r="N98" s="86">
        <v>0.5</v>
      </c>
      <c r="O98" s="179">
        <v>0</v>
      </c>
      <c r="P98" s="179">
        <v>0</v>
      </c>
      <c r="Q98" s="180">
        <v>0</v>
      </c>
      <c r="R98" s="180">
        <v>456500</v>
      </c>
      <c r="S98" s="180">
        <v>0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52" t="b">
        <f t="shared" si="8"/>
        <v>1</v>
      </c>
      <c r="Z98" s="207">
        <f t="shared" si="9"/>
        <v>0.5</v>
      </c>
      <c r="AA98" s="51" t="b">
        <f t="shared" si="10"/>
        <v>1</v>
      </c>
      <c r="AB98" s="51" t="b">
        <f t="shared" si="11"/>
        <v>1</v>
      </c>
    </row>
    <row r="99" spans="1:28" s="105" customFormat="1" ht="40.5" customHeight="1">
      <c r="A99" s="74">
        <v>97</v>
      </c>
      <c r="B99" s="208" t="s">
        <v>482</v>
      </c>
      <c r="C99" s="75" t="s">
        <v>334</v>
      </c>
      <c r="D99" s="208" t="s">
        <v>483</v>
      </c>
      <c r="E99" s="76" t="s">
        <v>74</v>
      </c>
      <c r="F99" s="74" t="s">
        <v>231</v>
      </c>
      <c r="G99" s="74" t="s">
        <v>582</v>
      </c>
      <c r="H99" s="74" t="s">
        <v>162</v>
      </c>
      <c r="I99" s="77">
        <v>6.589</v>
      </c>
      <c r="J99" s="78" t="s">
        <v>355</v>
      </c>
      <c r="K99" s="183">
        <v>9400620</v>
      </c>
      <c r="L99" s="184">
        <v>4700310</v>
      </c>
      <c r="M99" s="183">
        <v>4700310</v>
      </c>
      <c r="N99" s="79">
        <v>0.5</v>
      </c>
      <c r="O99" s="184">
        <v>0</v>
      </c>
      <c r="P99" s="184">
        <v>0</v>
      </c>
      <c r="Q99" s="183">
        <v>0</v>
      </c>
      <c r="R99" s="183">
        <v>2207660</v>
      </c>
      <c r="S99" s="183">
        <v>2492650</v>
      </c>
      <c r="T99" s="183">
        <v>0</v>
      </c>
      <c r="U99" s="183">
        <v>0</v>
      </c>
      <c r="V99" s="183">
        <v>0</v>
      </c>
      <c r="W99" s="183">
        <v>0</v>
      </c>
      <c r="X99" s="183">
        <v>0</v>
      </c>
      <c r="Y99" s="52" t="b">
        <f>L99=SUM(O99:X99)</f>
        <v>1</v>
      </c>
      <c r="Z99" s="207">
        <f t="shared" si="9"/>
        <v>0.5</v>
      </c>
      <c r="AA99" s="51" t="b">
        <f>Z99=N99</f>
        <v>1</v>
      </c>
      <c r="AB99" s="51" t="b">
        <f t="shared" si="11"/>
        <v>1</v>
      </c>
    </row>
    <row r="100" spans="1:28" s="105" customFormat="1" ht="33.75">
      <c r="A100" s="74">
        <v>98</v>
      </c>
      <c r="B100" s="208" t="s">
        <v>484</v>
      </c>
      <c r="C100" s="75" t="s">
        <v>334</v>
      </c>
      <c r="D100" s="208" t="s">
        <v>165</v>
      </c>
      <c r="E100" s="76" t="s">
        <v>75</v>
      </c>
      <c r="F100" s="74" t="s">
        <v>231</v>
      </c>
      <c r="G100" s="74" t="s">
        <v>597</v>
      </c>
      <c r="H100" s="74" t="s">
        <v>162</v>
      </c>
      <c r="I100" s="77">
        <v>1.62</v>
      </c>
      <c r="J100" s="78" t="s">
        <v>583</v>
      </c>
      <c r="K100" s="183">
        <v>4054448</v>
      </c>
      <c r="L100" s="184">
        <v>2027224</v>
      </c>
      <c r="M100" s="183">
        <v>2027224</v>
      </c>
      <c r="N100" s="79">
        <v>0.5</v>
      </c>
      <c r="O100" s="184">
        <v>0</v>
      </c>
      <c r="P100" s="184">
        <v>0</v>
      </c>
      <c r="Q100" s="183">
        <v>0</v>
      </c>
      <c r="R100" s="183">
        <v>903538</v>
      </c>
      <c r="S100" s="183">
        <v>405358</v>
      </c>
      <c r="T100" s="183">
        <v>718328</v>
      </c>
      <c r="U100" s="183">
        <v>0</v>
      </c>
      <c r="V100" s="183">
        <v>0</v>
      </c>
      <c r="W100" s="183">
        <v>0</v>
      </c>
      <c r="X100" s="183">
        <v>0</v>
      </c>
      <c r="Y100" s="52" t="b">
        <f>L100=SUM(O100:X100)</f>
        <v>1</v>
      </c>
      <c r="Z100" s="207">
        <f aca="true" t="shared" si="12" ref="Z100:Z109">ROUND(L100/K100,4)</f>
        <v>0.5</v>
      </c>
      <c r="AA100" s="51" t="b">
        <f aca="true" t="shared" si="13" ref="AA100:AA105">Z100=N100</f>
        <v>1</v>
      </c>
      <c r="AB100" s="51" t="b">
        <f aca="true" t="shared" si="14" ref="AB100:AB109">K100=L100+M100</f>
        <v>1</v>
      </c>
    </row>
    <row r="101" spans="1:28" s="105" customFormat="1" ht="33.75">
      <c r="A101" s="81">
        <v>99</v>
      </c>
      <c r="B101" s="102" t="s">
        <v>485</v>
      </c>
      <c r="C101" s="82" t="s">
        <v>297</v>
      </c>
      <c r="D101" s="102" t="s">
        <v>486</v>
      </c>
      <c r="E101" s="83" t="s">
        <v>71</v>
      </c>
      <c r="F101" s="81" t="s">
        <v>434</v>
      </c>
      <c r="G101" s="81" t="s">
        <v>584</v>
      </c>
      <c r="H101" s="81" t="s">
        <v>162</v>
      </c>
      <c r="I101" s="84">
        <v>1.03</v>
      </c>
      <c r="J101" s="85" t="s">
        <v>311</v>
      </c>
      <c r="K101" s="180">
        <v>1987880</v>
      </c>
      <c r="L101" s="179">
        <v>993940</v>
      </c>
      <c r="M101" s="180">
        <v>993940</v>
      </c>
      <c r="N101" s="86">
        <v>0.5</v>
      </c>
      <c r="O101" s="179">
        <v>0</v>
      </c>
      <c r="P101" s="179">
        <v>0</v>
      </c>
      <c r="Q101" s="180">
        <v>0</v>
      </c>
      <c r="R101" s="180">
        <v>993940</v>
      </c>
      <c r="S101" s="180">
        <v>0</v>
      </c>
      <c r="T101" s="180">
        <v>0</v>
      </c>
      <c r="U101" s="180">
        <v>0</v>
      </c>
      <c r="V101" s="180">
        <v>0</v>
      </c>
      <c r="W101" s="180">
        <v>0</v>
      </c>
      <c r="X101" s="180">
        <v>0</v>
      </c>
      <c r="Y101" s="52" t="b">
        <f aca="true" t="shared" si="15" ref="Y101:Y111">L101=SUM(O101:X101)</f>
        <v>1</v>
      </c>
      <c r="Z101" s="207">
        <f t="shared" si="12"/>
        <v>0.5</v>
      </c>
      <c r="AA101" s="51" t="b">
        <f t="shared" si="13"/>
        <v>1</v>
      </c>
      <c r="AB101" s="51" t="b">
        <f t="shared" si="14"/>
        <v>1</v>
      </c>
    </row>
    <row r="102" spans="1:28" s="105" customFormat="1" ht="33.75">
      <c r="A102" s="81">
        <v>100</v>
      </c>
      <c r="B102" s="102" t="s">
        <v>601</v>
      </c>
      <c r="C102" s="82" t="s">
        <v>297</v>
      </c>
      <c r="D102" s="102" t="s">
        <v>602</v>
      </c>
      <c r="E102" s="83" t="s">
        <v>46</v>
      </c>
      <c r="F102" s="81" t="s">
        <v>228</v>
      </c>
      <c r="G102" s="81" t="s">
        <v>603</v>
      </c>
      <c r="H102" s="81" t="s">
        <v>161</v>
      </c>
      <c r="I102" s="84">
        <v>0.62</v>
      </c>
      <c r="J102" s="85" t="s">
        <v>308</v>
      </c>
      <c r="K102" s="180">
        <v>3024678</v>
      </c>
      <c r="L102" s="179">
        <v>1512339</v>
      </c>
      <c r="M102" s="180">
        <v>1512339</v>
      </c>
      <c r="N102" s="86">
        <v>0.5</v>
      </c>
      <c r="O102" s="179">
        <v>0</v>
      </c>
      <c r="P102" s="179">
        <v>0</v>
      </c>
      <c r="Q102" s="180">
        <v>0</v>
      </c>
      <c r="R102" s="180">
        <v>1512339</v>
      </c>
      <c r="S102" s="180">
        <v>0</v>
      </c>
      <c r="T102" s="180">
        <v>0</v>
      </c>
      <c r="U102" s="180">
        <v>0</v>
      </c>
      <c r="V102" s="180">
        <v>0</v>
      </c>
      <c r="W102" s="180">
        <v>0</v>
      </c>
      <c r="X102" s="180">
        <v>0</v>
      </c>
      <c r="Y102" s="52" t="b">
        <f t="shared" si="15"/>
        <v>1</v>
      </c>
      <c r="Z102" s="207">
        <f t="shared" si="12"/>
        <v>0.5</v>
      </c>
      <c r="AA102" s="51" t="b">
        <f t="shared" si="13"/>
        <v>1</v>
      </c>
      <c r="AB102" s="51" t="b">
        <f t="shared" si="14"/>
        <v>1</v>
      </c>
    </row>
    <row r="103" spans="1:28" s="105" customFormat="1" ht="33.75">
      <c r="A103" s="81">
        <v>101</v>
      </c>
      <c r="B103" s="102" t="s">
        <v>604</v>
      </c>
      <c r="C103" s="82" t="s">
        <v>297</v>
      </c>
      <c r="D103" s="102" t="s">
        <v>605</v>
      </c>
      <c r="E103" s="83" t="s">
        <v>48</v>
      </c>
      <c r="F103" s="81" t="s">
        <v>228</v>
      </c>
      <c r="G103" s="81" t="s">
        <v>606</v>
      </c>
      <c r="H103" s="81" t="s">
        <v>161</v>
      </c>
      <c r="I103" s="84">
        <v>0.99</v>
      </c>
      <c r="J103" s="85" t="s">
        <v>306</v>
      </c>
      <c r="K103" s="180">
        <v>1100000</v>
      </c>
      <c r="L103" s="179">
        <v>550000</v>
      </c>
      <c r="M103" s="180">
        <v>550000</v>
      </c>
      <c r="N103" s="86">
        <v>0.5</v>
      </c>
      <c r="O103" s="179">
        <v>0</v>
      </c>
      <c r="P103" s="179">
        <v>0</v>
      </c>
      <c r="Q103" s="180">
        <v>0</v>
      </c>
      <c r="R103" s="180">
        <v>550000</v>
      </c>
      <c r="S103" s="180">
        <v>0</v>
      </c>
      <c r="T103" s="180">
        <v>0</v>
      </c>
      <c r="U103" s="180">
        <v>0</v>
      </c>
      <c r="V103" s="180">
        <v>0</v>
      </c>
      <c r="W103" s="180">
        <v>0</v>
      </c>
      <c r="X103" s="180">
        <v>0</v>
      </c>
      <c r="Y103" s="52" t="b">
        <f t="shared" si="15"/>
        <v>1</v>
      </c>
      <c r="Z103" s="207">
        <f t="shared" si="12"/>
        <v>0.5</v>
      </c>
      <c r="AA103" s="51" t="b">
        <f t="shared" si="13"/>
        <v>1</v>
      </c>
      <c r="AB103" s="51" t="b">
        <f t="shared" si="14"/>
        <v>1</v>
      </c>
    </row>
    <row r="104" spans="1:28" s="105" customFormat="1" ht="33.75">
      <c r="A104" s="81">
        <v>102</v>
      </c>
      <c r="B104" s="102" t="s">
        <v>607</v>
      </c>
      <c r="C104" s="82" t="s">
        <v>297</v>
      </c>
      <c r="D104" s="102" t="s">
        <v>166</v>
      </c>
      <c r="E104" s="83" t="s">
        <v>112</v>
      </c>
      <c r="F104" s="81" t="s">
        <v>229</v>
      </c>
      <c r="G104" s="81" t="s">
        <v>608</v>
      </c>
      <c r="H104" s="81" t="s">
        <v>162</v>
      </c>
      <c r="I104" s="84">
        <v>0.02</v>
      </c>
      <c r="J104" s="85" t="s">
        <v>701</v>
      </c>
      <c r="K104" s="180">
        <v>350000</v>
      </c>
      <c r="L104" s="179">
        <f>INT(K104*N104)</f>
        <v>280000</v>
      </c>
      <c r="M104" s="180">
        <f>K104-L104</f>
        <v>70000</v>
      </c>
      <c r="N104" s="86">
        <v>0.8</v>
      </c>
      <c r="O104" s="179">
        <v>0</v>
      </c>
      <c r="P104" s="179">
        <v>0</v>
      </c>
      <c r="Q104" s="180">
        <v>0</v>
      </c>
      <c r="R104" s="180">
        <f>L104</f>
        <v>280000</v>
      </c>
      <c r="S104" s="180">
        <v>0</v>
      </c>
      <c r="T104" s="180">
        <v>0</v>
      </c>
      <c r="U104" s="180">
        <v>0</v>
      </c>
      <c r="V104" s="180">
        <v>0</v>
      </c>
      <c r="W104" s="180">
        <v>0</v>
      </c>
      <c r="X104" s="180">
        <v>0</v>
      </c>
      <c r="Y104" s="52" t="b">
        <f t="shared" si="15"/>
        <v>1</v>
      </c>
      <c r="Z104" s="207">
        <f t="shared" si="12"/>
        <v>0.8</v>
      </c>
      <c r="AA104" s="51" t="b">
        <f t="shared" si="13"/>
        <v>1</v>
      </c>
      <c r="AB104" s="51" t="b">
        <f t="shared" si="14"/>
        <v>1</v>
      </c>
    </row>
    <row r="105" spans="1:28" s="105" customFormat="1" ht="33.75">
      <c r="A105" s="81">
        <v>103</v>
      </c>
      <c r="B105" s="102" t="s">
        <v>609</v>
      </c>
      <c r="C105" s="82" t="s">
        <v>297</v>
      </c>
      <c r="D105" s="102" t="s">
        <v>456</v>
      </c>
      <c r="E105" s="83" t="s">
        <v>90</v>
      </c>
      <c r="F105" s="81" t="s">
        <v>448</v>
      </c>
      <c r="G105" s="81" t="s">
        <v>610</v>
      </c>
      <c r="H105" s="81" t="s">
        <v>161</v>
      </c>
      <c r="I105" s="84">
        <v>0.5</v>
      </c>
      <c r="J105" s="85" t="s">
        <v>611</v>
      </c>
      <c r="K105" s="180">
        <v>1224961</v>
      </c>
      <c r="L105" s="179">
        <v>612480</v>
      </c>
      <c r="M105" s="180">
        <v>612481</v>
      </c>
      <c r="N105" s="86">
        <v>0.5</v>
      </c>
      <c r="O105" s="179">
        <v>0</v>
      </c>
      <c r="P105" s="179">
        <v>0</v>
      </c>
      <c r="Q105" s="180">
        <v>0</v>
      </c>
      <c r="R105" s="180">
        <v>612480</v>
      </c>
      <c r="S105" s="180">
        <v>0</v>
      </c>
      <c r="T105" s="180">
        <v>0</v>
      </c>
      <c r="U105" s="180">
        <v>0</v>
      </c>
      <c r="V105" s="180">
        <v>0</v>
      </c>
      <c r="W105" s="180">
        <v>0</v>
      </c>
      <c r="X105" s="180">
        <v>0</v>
      </c>
      <c r="Y105" s="52" t="b">
        <f t="shared" si="15"/>
        <v>1</v>
      </c>
      <c r="Z105" s="207">
        <f t="shared" si="12"/>
        <v>0.5</v>
      </c>
      <c r="AA105" s="51" t="b">
        <f t="shared" si="13"/>
        <v>1</v>
      </c>
      <c r="AB105" s="51" t="b">
        <f t="shared" si="14"/>
        <v>1</v>
      </c>
    </row>
    <row r="106" spans="1:28" s="185" customFormat="1" ht="33.75">
      <c r="A106" s="81">
        <v>104</v>
      </c>
      <c r="B106" s="103" t="s">
        <v>675</v>
      </c>
      <c r="C106" s="82" t="s">
        <v>297</v>
      </c>
      <c r="D106" s="103" t="s">
        <v>676</v>
      </c>
      <c r="E106" s="83" t="s">
        <v>123</v>
      </c>
      <c r="F106" s="81" t="s">
        <v>234</v>
      </c>
      <c r="G106" s="81" t="s">
        <v>677</v>
      </c>
      <c r="H106" s="84" t="s">
        <v>161</v>
      </c>
      <c r="I106" s="84">
        <v>3.07</v>
      </c>
      <c r="J106" s="99" t="s">
        <v>311</v>
      </c>
      <c r="K106" s="181">
        <v>2137489</v>
      </c>
      <c r="L106" s="179">
        <v>1068744</v>
      </c>
      <c r="M106" s="180">
        <v>1068745</v>
      </c>
      <c r="N106" s="86">
        <v>0.5</v>
      </c>
      <c r="O106" s="179">
        <v>0</v>
      </c>
      <c r="P106" s="179">
        <v>0</v>
      </c>
      <c r="Q106" s="180">
        <v>0</v>
      </c>
      <c r="R106" s="180">
        <v>1068744</v>
      </c>
      <c r="S106" s="180">
        <v>0</v>
      </c>
      <c r="T106" s="180">
        <v>0</v>
      </c>
      <c r="U106" s="180">
        <v>0</v>
      </c>
      <c r="V106" s="180">
        <v>0</v>
      </c>
      <c r="W106" s="180">
        <v>0</v>
      </c>
      <c r="X106" s="180">
        <v>0</v>
      </c>
      <c r="Y106" s="90" t="b">
        <f>L106=SUM(O106:X106)</f>
        <v>1</v>
      </c>
      <c r="Z106" s="192">
        <f>ROUND(L106/K106,4)</f>
        <v>0.5</v>
      </c>
      <c r="AA106" s="193" t="b">
        <f>Z106=N106</f>
        <v>1</v>
      </c>
      <c r="AB106" s="193" t="b">
        <f>K106=L106+M106</f>
        <v>1</v>
      </c>
    </row>
    <row r="107" spans="1:28" s="185" customFormat="1" ht="33.75">
      <c r="A107" s="81">
        <v>105</v>
      </c>
      <c r="B107" s="103" t="s">
        <v>720</v>
      </c>
      <c r="C107" s="82" t="s">
        <v>297</v>
      </c>
      <c r="D107" s="103" t="s">
        <v>721</v>
      </c>
      <c r="E107" s="83" t="s">
        <v>95</v>
      </c>
      <c r="F107" s="81" t="s">
        <v>232</v>
      </c>
      <c r="G107" s="81" t="s">
        <v>722</v>
      </c>
      <c r="H107" s="84" t="s">
        <v>163</v>
      </c>
      <c r="I107" s="84">
        <v>0.47</v>
      </c>
      <c r="J107" s="84" t="s">
        <v>581</v>
      </c>
      <c r="K107" s="181">
        <v>1894233</v>
      </c>
      <c r="L107" s="179">
        <f>INT(K107*N107)</f>
        <v>1515386</v>
      </c>
      <c r="M107" s="180">
        <f>K107-L107</f>
        <v>378847</v>
      </c>
      <c r="N107" s="86">
        <v>0.8</v>
      </c>
      <c r="O107" s="179">
        <v>0</v>
      </c>
      <c r="P107" s="179">
        <v>0</v>
      </c>
      <c r="Q107" s="180">
        <v>0</v>
      </c>
      <c r="R107" s="180">
        <f>L107</f>
        <v>1515386</v>
      </c>
      <c r="S107" s="180">
        <v>0</v>
      </c>
      <c r="T107" s="180">
        <v>0</v>
      </c>
      <c r="U107" s="180">
        <v>0</v>
      </c>
      <c r="V107" s="180">
        <v>0</v>
      </c>
      <c r="W107" s="180">
        <v>0</v>
      </c>
      <c r="X107" s="180">
        <v>0</v>
      </c>
      <c r="Y107" s="90" t="b">
        <f>L107=SUM(O107:X107)</f>
        <v>1</v>
      </c>
      <c r="Z107" s="192">
        <f>ROUND(L107/K107,4)</f>
        <v>0.8</v>
      </c>
      <c r="AA107" s="193" t="b">
        <f>Z107=N107</f>
        <v>1</v>
      </c>
      <c r="AB107" s="193" t="b">
        <f>K107=L107+M107</f>
        <v>1</v>
      </c>
    </row>
    <row r="108" spans="1:28" s="185" customFormat="1" ht="33.75">
      <c r="A108" s="81">
        <v>106</v>
      </c>
      <c r="B108" s="103" t="s">
        <v>623</v>
      </c>
      <c r="C108" s="82" t="s">
        <v>297</v>
      </c>
      <c r="D108" s="103" t="s">
        <v>624</v>
      </c>
      <c r="E108" s="83">
        <v>2263011</v>
      </c>
      <c r="F108" s="81" t="s">
        <v>624</v>
      </c>
      <c r="G108" s="81" t="s">
        <v>700</v>
      </c>
      <c r="H108" s="84" t="s">
        <v>163</v>
      </c>
      <c r="I108" s="84">
        <v>0.496</v>
      </c>
      <c r="J108" s="99" t="s">
        <v>642</v>
      </c>
      <c r="K108" s="181">
        <v>4155479</v>
      </c>
      <c r="L108" s="179">
        <f>INT(K108*N108)</f>
        <v>2493287</v>
      </c>
      <c r="M108" s="180">
        <f>K108-L108</f>
        <v>1662192</v>
      </c>
      <c r="N108" s="86">
        <v>0.6</v>
      </c>
      <c r="O108" s="179">
        <v>0</v>
      </c>
      <c r="P108" s="179">
        <v>0</v>
      </c>
      <c r="Q108" s="180">
        <v>0</v>
      </c>
      <c r="R108" s="180">
        <f>L108</f>
        <v>2493287</v>
      </c>
      <c r="S108" s="180">
        <v>0</v>
      </c>
      <c r="T108" s="180">
        <v>0</v>
      </c>
      <c r="U108" s="180">
        <v>0</v>
      </c>
      <c r="V108" s="180">
        <v>0</v>
      </c>
      <c r="W108" s="180">
        <v>0</v>
      </c>
      <c r="X108" s="180">
        <v>0</v>
      </c>
      <c r="Y108" s="90" t="b">
        <f>L108=SUM(O108:X108)</f>
        <v>1</v>
      </c>
      <c r="Z108" s="192">
        <f>ROUND(L108/K108,4)</f>
        <v>0.6</v>
      </c>
      <c r="AA108" s="193" t="b">
        <f>Z108=N108</f>
        <v>1</v>
      </c>
      <c r="AB108" s="193" t="b">
        <f>K108=L108+M108</f>
        <v>1</v>
      </c>
    </row>
    <row r="109" spans="1:28" s="105" customFormat="1" ht="33.75">
      <c r="A109" s="197" t="s">
        <v>733</v>
      </c>
      <c r="B109" s="102" t="s">
        <v>612</v>
      </c>
      <c r="C109" s="82" t="s">
        <v>297</v>
      </c>
      <c r="D109" s="102" t="s">
        <v>613</v>
      </c>
      <c r="E109" s="83" t="s">
        <v>129</v>
      </c>
      <c r="F109" s="81" t="s">
        <v>368</v>
      </c>
      <c r="G109" s="81" t="s">
        <v>705</v>
      </c>
      <c r="H109" s="81" t="s">
        <v>161</v>
      </c>
      <c r="I109" s="84">
        <v>0.75</v>
      </c>
      <c r="J109" s="85" t="s">
        <v>308</v>
      </c>
      <c r="K109" s="180">
        <v>5279026</v>
      </c>
      <c r="L109" s="179">
        <v>1330726.9</v>
      </c>
      <c r="M109" s="180">
        <v>3948299.1</v>
      </c>
      <c r="N109" s="86">
        <v>0.5</v>
      </c>
      <c r="O109" s="179">
        <v>0</v>
      </c>
      <c r="P109" s="179">
        <v>0</v>
      </c>
      <c r="Q109" s="180">
        <v>0</v>
      </c>
      <c r="R109" s="180">
        <v>1330726.9</v>
      </c>
      <c r="S109" s="180">
        <v>0</v>
      </c>
      <c r="T109" s="180">
        <v>0</v>
      </c>
      <c r="U109" s="180">
        <v>0</v>
      </c>
      <c r="V109" s="180">
        <v>0</v>
      </c>
      <c r="W109" s="180">
        <v>0</v>
      </c>
      <c r="X109" s="180">
        <v>0</v>
      </c>
      <c r="Y109" s="52" t="b">
        <f t="shared" si="15"/>
        <v>1</v>
      </c>
      <c r="Z109" s="207">
        <f t="shared" si="12"/>
        <v>0.2521</v>
      </c>
      <c r="AA109" s="51" t="b">
        <f>Z109=N109</f>
        <v>0</v>
      </c>
      <c r="AB109" s="51" t="b">
        <f t="shared" si="14"/>
        <v>1</v>
      </c>
    </row>
    <row r="110" spans="1:28" ht="15">
      <c r="A110" s="252" t="s">
        <v>42</v>
      </c>
      <c r="B110" s="253"/>
      <c r="C110" s="253"/>
      <c r="D110" s="253"/>
      <c r="E110" s="253"/>
      <c r="F110" s="253"/>
      <c r="G110" s="253"/>
      <c r="H110" s="254"/>
      <c r="I110" s="198">
        <f>SUM(I3:I109)</f>
        <v>140.997</v>
      </c>
      <c r="J110" s="199" t="s">
        <v>14</v>
      </c>
      <c r="K110" s="182">
        <f>SUM(K3:K109)</f>
        <v>340936412.67</v>
      </c>
      <c r="L110" s="182">
        <f>SUM(L3:L109)</f>
        <v>170213443.9</v>
      </c>
      <c r="M110" s="182">
        <f>SUM(M3:M109)</f>
        <v>170722968.76999998</v>
      </c>
      <c r="N110" s="200" t="s">
        <v>14</v>
      </c>
      <c r="O110" s="182">
        <f aca="true" t="shared" si="16" ref="O110:X110">SUM(O3:O109)</f>
        <v>0</v>
      </c>
      <c r="P110" s="182">
        <f t="shared" si="16"/>
        <v>7142795</v>
      </c>
      <c r="Q110" s="201">
        <f t="shared" si="16"/>
        <v>23803297</v>
      </c>
      <c r="R110" s="201">
        <f t="shared" si="16"/>
        <v>83590593.9</v>
      </c>
      <c r="S110" s="201">
        <f t="shared" si="16"/>
        <v>31907888</v>
      </c>
      <c r="T110" s="201">
        <f t="shared" si="16"/>
        <v>14476353</v>
      </c>
      <c r="U110" s="201">
        <f t="shared" si="16"/>
        <v>9292517</v>
      </c>
      <c r="V110" s="201">
        <f t="shared" si="16"/>
        <v>0</v>
      </c>
      <c r="W110" s="201">
        <f t="shared" si="16"/>
        <v>0</v>
      </c>
      <c r="X110" s="201">
        <f t="shared" si="16"/>
        <v>0</v>
      </c>
      <c r="Y110" s="52" t="b">
        <f t="shared" si="15"/>
        <v>1</v>
      </c>
      <c r="Z110" s="205">
        <f>ROUND(L110/K110,4)</f>
        <v>0.4993</v>
      </c>
      <c r="AA110" s="206" t="s">
        <v>14</v>
      </c>
      <c r="AB110" s="206" t="b">
        <f>K110=L110+M110</f>
        <v>1</v>
      </c>
    </row>
    <row r="111" spans="1:28" ht="15">
      <c r="A111" s="252" t="s">
        <v>35</v>
      </c>
      <c r="B111" s="253"/>
      <c r="C111" s="253"/>
      <c r="D111" s="253"/>
      <c r="E111" s="253"/>
      <c r="F111" s="253"/>
      <c r="G111" s="253"/>
      <c r="H111" s="254"/>
      <c r="I111" s="198">
        <f>SUMIF($C$3:$C$109,"K",I3:I109)</f>
        <v>51.97999999999999</v>
      </c>
      <c r="J111" s="199" t="s">
        <v>14</v>
      </c>
      <c r="K111" s="182">
        <f>SUMIF($C$3:$C$109,"K",K3:K109)</f>
        <v>124389393.85000002</v>
      </c>
      <c r="L111" s="182">
        <f>SUMIF($C$3:$C$109,"K",L3:L109)</f>
        <v>62159920</v>
      </c>
      <c r="M111" s="182">
        <f>SUMIF($C$3:$C$109,"K",M3:M109)</f>
        <v>62229473.849999994</v>
      </c>
      <c r="N111" s="200" t="s">
        <v>14</v>
      </c>
      <c r="O111" s="182">
        <f aca="true" t="shared" si="17" ref="O111:X111">SUMIF($C$3:$C$109,"K",O3:O109)</f>
        <v>0</v>
      </c>
      <c r="P111" s="182">
        <f t="shared" si="17"/>
        <v>7142795</v>
      </c>
      <c r="Q111" s="201">
        <f t="shared" si="17"/>
        <v>23803297</v>
      </c>
      <c r="R111" s="201">
        <f t="shared" si="17"/>
        <v>23986379</v>
      </c>
      <c r="S111" s="201">
        <f t="shared" si="17"/>
        <v>6671614</v>
      </c>
      <c r="T111" s="201">
        <f t="shared" si="17"/>
        <v>555835</v>
      </c>
      <c r="U111" s="201">
        <f t="shared" si="17"/>
        <v>0</v>
      </c>
      <c r="V111" s="201">
        <f t="shared" si="17"/>
        <v>0</v>
      </c>
      <c r="W111" s="201">
        <f t="shared" si="17"/>
        <v>0</v>
      </c>
      <c r="X111" s="201">
        <f t="shared" si="17"/>
        <v>0</v>
      </c>
      <c r="Y111" s="52" t="b">
        <f t="shared" si="15"/>
        <v>1</v>
      </c>
      <c r="Z111" s="205">
        <f>ROUND(L111/K111,4)</f>
        <v>0.4997</v>
      </c>
      <c r="AA111" s="206" t="s">
        <v>14</v>
      </c>
      <c r="AB111" s="206" t="b">
        <f>K111=L111+M111</f>
        <v>1</v>
      </c>
    </row>
    <row r="112" spans="1:28" ht="15">
      <c r="A112" s="252" t="s">
        <v>36</v>
      </c>
      <c r="B112" s="253"/>
      <c r="C112" s="253"/>
      <c r="D112" s="253"/>
      <c r="E112" s="253"/>
      <c r="F112" s="253"/>
      <c r="G112" s="253"/>
      <c r="H112" s="254"/>
      <c r="I112" s="198">
        <f>SUMIF($C$3:$C$109,"N",I3:I109)</f>
        <v>49.738</v>
      </c>
      <c r="J112" s="199" t="s">
        <v>14</v>
      </c>
      <c r="K112" s="182">
        <f>SUMIF($C$3:$C$109,"N",K3:K109)</f>
        <v>88496956.82</v>
      </c>
      <c r="L112" s="182">
        <f>SUMIF($C$3:$C$109,"N",L3:L109)</f>
        <v>44028495.9</v>
      </c>
      <c r="M112" s="182">
        <f>SUMIF($C$3:$C$109,"N",M3:M109)</f>
        <v>44468460.92</v>
      </c>
      <c r="N112" s="200" t="s">
        <v>14</v>
      </c>
      <c r="O112" s="182">
        <f aca="true" t="shared" si="18" ref="O112:X112">SUMIF($C$3:$C$109,"N",O3:O109)</f>
        <v>0</v>
      </c>
      <c r="P112" s="182">
        <f t="shared" si="18"/>
        <v>0</v>
      </c>
      <c r="Q112" s="201">
        <f t="shared" si="18"/>
        <v>0</v>
      </c>
      <c r="R112" s="201">
        <f t="shared" si="18"/>
        <v>44028495.9</v>
      </c>
      <c r="S112" s="201">
        <f t="shared" si="18"/>
        <v>0</v>
      </c>
      <c r="T112" s="201">
        <f t="shared" si="18"/>
        <v>0</v>
      </c>
      <c r="U112" s="201">
        <f t="shared" si="18"/>
        <v>0</v>
      </c>
      <c r="V112" s="201">
        <f t="shared" si="18"/>
        <v>0</v>
      </c>
      <c r="W112" s="201">
        <f t="shared" si="18"/>
        <v>0</v>
      </c>
      <c r="X112" s="201">
        <f t="shared" si="18"/>
        <v>0</v>
      </c>
      <c r="Y112" s="47" t="b">
        <f>L112=SUM(O112:X112)</f>
        <v>1</v>
      </c>
      <c r="Z112" s="205">
        <f>ROUND(L112/K112,4)</f>
        <v>0.4975</v>
      </c>
      <c r="AA112" s="206" t="s">
        <v>14</v>
      </c>
      <c r="AB112" s="206" t="b">
        <f>K112=L112+M112</f>
        <v>1</v>
      </c>
    </row>
    <row r="113" spans="1:28" ht="15">
      <c r="A113" s="247" t="s">
        <v>37</v>
      </c>
      <c r="B113" s="248"/>
      <c r="C113" s="248"/>
      <c r="D113" s="248"/>
      <c r="E113" s="248"/>
      <c r="F113" s="248"/>
      <c r="G113" s="248"/>
      <c r="H113" s="249"/>
      <c r="I113" s="202">
        <f>SUMIF($C$3:$C$109,"W",I3:I109)</f>
        <v>39.279</v>
      </c>
      <c r="J113" s="203" t="s">
        <v>14</v>
      </c>
      <c r="K113" s="183">
        <f>SUMIF($C$3:$C$109,"W",K3:K109)</f>
        <v>128050062</v>
      </c>
      <c r="L113" s="183">
        <f>SUMIF($C$3:$C$109,"W",L3:L109)</f>
        <v>64025028</v>
      </c>
      <c r="M113" s="183">
        <f>SUMIF($C$3:$C$109,"W",M3:M109)</f>
        <v>64025034</v>
      </c>
      <c r="N113" s="204" t="s">
        <v>14</v>
      </c>
      <c r="O113" s="183">
        <f aca="true" t="shared" si="19" ref="O113:X113">SUMIF($C$3:$C$109,"W",O3:O109)</f>
        <v>0</v>
      </c>
      <c r="P113" s="183">
        <f t="shared" si="19"/>
        <v>0</v>
      </c>
      <c r="Q113" s="183">
        <f t="shared" si="19"/>
        <v>0</v>
      </c>
      <c r="R113" s="183">
        <f t="shared" si="19"/>
        <v>15575719</v>
      </c>
      <c r="S113" s="183">
        <f t="shared" si="19"/>
        <v>25236274</v>
      </c>
      <c r="T113" s="183">
        <f t="shared" si="19"/>
        <v>13920518</v>
      </c>
      <c r="U113" s="183">
        <f t="shared" si="19"/>
        <v>9292517</v>
      </c>
      <c r="V113" s="183">
        <f t="shared" si="19"/>
        <v>0</v>
      </c>
      <c r="W113" s="183">
        <f t="shared" si="19"/>
        <v>0</v>
      </c>
      <c r="X113" s="183">
        <f t="shared" si="19"/>
        <v>0</v>
      </c>
      <c r="Y113" s="47" t="b">
        <f>L113=SUM(O113:X113)</f>
        <v>1</v>
      </c>
      <c r="Z113" s="205">
        <f>ROUND(L113/K113,4)</f>
        <v>0.5</v>
      </c>
      <c r="AA113" s="206" t="s">
        <v>14</v>
      </c>
      <c r="AB113" s="206" t="b">
        <f>K113=L113+M113</f>
        <v>1</v>
      </c>
    </row>
    <row r="114" spans="1:11" ht="15">
      <c r="A114" s="48"/>
      <c r="K114" s="49"/>
    </row>
    <row r="115" spans="1:23" ht="15">
      <c r="A115" s="250" t="s">
        <v>22</v>
      </c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</row>
    <row r="116" spans="1:23" ht="15">
      <c r="A116" s="251" t="s">
        <v>23</v>
      </c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</row>
    <row r="117" spans="1:23" ht="15">
      <c r="A117" s="250" t="s">
        <v>40</v>
      </c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</row>
    <row r="118" spans="1:23" ht="15">
      <c r="A118" s="239" t="s">
        <v>26</v>
      </c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</row>
    <row r="122" ht="15">
      <c r="M122" s="43">
        <f>K104*N104</f>
        <v>280000</v>
      </c>
    </row>
  </sheetData>
  <sheetProtection/>
  <mergeCells count="23">
    <mergeCell ref="A111:H111"/>
    <mergeCell ref="M1:M2"/>
    <mergeCell ref="A110:H110"/>
    <mergeCell ref="H1:H2"/>
    <mergeCell ref="I1:I2"/>
    <mergeCell ref="B1:B2"/>
    <mergeCell ref="C1:C2"/>
    <mergeCell ref="F1:F2"/>
    <mergeCell ref="A1:A2"/>
    <mergeCell ref="A118:W118"/>
    <mergeCell ref="A113:H113"/>
    <mergeCell ref="G1:G2"/>
    <mergeCell ref="D1:D2"/>
    <mergeCell ref="A115:W115"/>
    <mergeCell ref="A116:W116"/>
    <mergeCell ref="A117:W117"/>
    <mergeCell ref="A112:H112"/>
    <mergeCell ref="E1:E2"/>
    <mergeCell ref="N1:N2"/>
    <mergeCell ref="O1:X1"/>
    <mergeCell ref="L1:L2"/>
    <mergeCell ref="J1:J2"/>
    <mergeCell ref="K1:K2"/>
  </mergeCells>
  <conditionalFormatting sqref="Y109:AB111 Y3:AB105">
    <cfRule type="cellIs" priority="17" dxfId="0" operator="equal">
      <formula>FALSE</formula>
    </cfRule>
  </conditionalFormatting>
  <conditionalFormatting sqref="Y109:AA111 Y3:AA105">
    <cfRule type="containsText" priority="15" dxfId="0" operator="containsText" text="fałsz">
      <formula>NOT(ISERROR(SEARCH("fałsz",Y3)))</formula>
    </cfRule>
  </conditionalFormatting>
  <conditionalFormatting sqref="Z113:AA113">
    <cfRule type="cellIs" priority="12" dxfId="0" operator="equal">
      <formula>FALSE</formula>
    </cfRule>
  </conditionalFormatting>
  <conditionalFormatting sqref="Y113:AA113">
    <cfRule type="containsText" priority="10" dxfId="0" operator="containsText" text="fałsz">
      <formula>NOT(ISERROR(SEARCH("fałsz",Y113)))</formula>
    </cfRule>
  </conditionalFormatting>
  <conditionalFormatting sqref="Y113">
    <cfRule type="cellIs" priority="11" dxfId="0" operator="equal">
      <formula>FALSE</formula>
    </cfRule>
  </conditionalFormatting>
  <conditionalFormatting sqref="AB113">
    <cfRule type="cellIs" priority="9" dxfId="0" operator="equal">
      <formula>FALSE</formula>
    </cfRule>
  </conditionalFormatting>
  <conditionalFormatting sqref="AB113">
    <cfRule type="cellIs" priority="8" dxfId="0" operator="equal">
      <formula>FALSE</formula>
    </cfRule>
  </conditionalFormatting>
  <conditionalFormatting sqref="Z112:AA112">
    <cfRule type="cellIs" priority="7" dxfId="0" operator="equal">
      <formula>FALSE</formula>
    </cfRule>
  </conditionalFormatting>
  <conditionalFormatting sqref="Y112">
    <cfRule type="cellIs" priority="6" dxfId="0" operator="equal">
      <formula>FALSE</formula>
    </cfRule>
  </conditionalFormatting>
  <conditionalFormatting sqref="Y112:AA112">
    <cfRule type="containsText" priority="5" dxfId="0" operator="containsText" text="fałsz">
      <formula>NOT(ISERROR(SEARCH("fałsz",Y112)))</formula>
    </cfRule>
  </conditionalFormatting>
  <conditionalFormatting sqref="AB112">
    <cfRule type="cellIs" priority="4" dxfId="0" operator="equal">
      <formula>FALSE</formula>
    </cfRule>
  </conditionalFormatting>
  <conditionalFormatting sqref="AB112">
    <cfRule type="cellIs" priority="3" dxfId="0" operator="equal">
      <formula>FALSE</formula>
    </cfRule>
  </conditionalFormatting>
  <conditionalFormatting sqref="Y106:AB108">
    <cfRule type="cellIs" priority="2" dxfId="0" operator="equal">
      <formula>FALSE</formula>
    </cfRule>
  </conditionalFormatting>
  <dataValidations count="3">
    <dataValidation type="list" allowBlank="1" showInputMessage="1" showErrorMessage="1" sqref="H3:H30">
      <formula1>"B,P,R"</formula1>
    </dataValidation>
    <dataValidation type="list" allowBlank="1" showInputMessage="1" showErrorMessage="1" sqref="C3:C39">
      <formula1>"N,K,W"</formula1>
    </dataValidation>
    <dataValidation type="list" allowBlank="1" showInputMessage="1" showErrorMessage="1" sqref="C40:C109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39" r:id="rId1"/>
  <headerFooter alignWithMargins="0">
    <oddHeader>&amp;LWojewództ&amp;K000000wo pomorskie&amp;K01+000 - zadania gminne lista podstawowa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GridLines="0" view="pageBreakPreview" zoomScale="110" zoomScaleNormal="78" zoomScaleSheetLayoutView="110" zoomScalePageLayoutView="0" workbookViewId="0" topLeftCell="A1">
      <selection activeCell="A1" sqref="A1:AA12"/>
    </sheetView>
  </sheetViews>
  <sheetFormatPr defaultColWidth="9.140625" defaultRowHeight="15"/>
  <cols>
    <col min="1" max="1" width="5.00390625" style="43" customWidth="1"/>
    <col min="2" max="2" width="10.57421875" style="43" customWidth="1"/>
    <col min="3" max="3" width="9.00390625" style="43" customWidth="1"/>
    <col min="4" max="4" width="15.00390625" style="43" customWidth="1"/>
    <col min="5" max="5" width="9.28125" style="43" customWidth="1"/>
    <col min="6" max="6" width="42.140625" style="43" customWidth="1"/>
    <col min="7" max="7" width="7.421875" style="43" customWidth="1"/>
    <col min="8" max="8" width="9.140625" style="43" customWidth="1"/>
    <col min="9" max="9" width="14.7109375" style="43" customWidth="1"/>
    <col min="10" max="10" width="12.7109375" style="54" customWidth="1"/>
    <col min="11" max="12" width="12.7109375" style="55" customWidth="1"/>
    <col min="13" max="23" width="12.7109375" style="43" customWidth="1"/>
    <col min="24" max="27" width="15.7109375" style="43" customWidth="1"/>
    <col min="28" max="16384" width="9.140625" style="43" customWidth="1"/>
  </cols>
  <sheetData>
    <row r="1" spans="1:27" ht="19.5" customHeight="1">
      <c r="A1" s="241" t="s">
        <v>4</v>
      </c>
      <c r="B1" s="241" t="s">
        <v>5</v>
      </c>
      <c r="C1" s="244" t="s">
        <v>43</v>
      </c>
      <c r="D1" s="240" t="s">
        <v>6</v>
      </c>
      <c r="E1" s="244" t="s">
        <v>31</v>
      </c>
      <c r="F1" s="240" t="s">
        <v>7</v>
      </c>
      <c r="G1" s="241" t="s">
        <v>24</v>
      </c>
      <c r="H1" s="241" t="s">
        <v>8</v>
      </c>
      <c r="I1" s="241" t="s">
        <v>21</v>
      </c>
      <c r="J1" s="255" t="s">
        <v>9</v>
      </c>
      <c r="K1" s="255" t="s">
        <v>10</v>
      </c>
      <c r="L1" s="256" t="s">
        <v>13</v>
      </c>
      <c r="M1" s="241" t="s">
        <v>11</v>
      </c>
      <c r="N1" s="241" t="s">
        <v>12</v>
      </c>
      <c r="O1" s="241"/>
      <c r="P1" s="241"/>
      <c r="Q1" s="241"/>
      <c r="R1" s="241"/>
      <c r="S1" s="241"/>
      <c r="T1" s="241"/>
      <c r="U1" s="241"/>
      <c r="V1" s="241"/>
      <c r="W1" s="241"/>
      <c r="X1" s="47"/>
      <c r="Y1" s="47"/>
      <c r="Z1" s="47"/>
      <c r="AA1" s="47"/>
    </row>
    <row r="2" spans="1:27" ht="40.5" customHeight="1">
      <c r="A2" s="241"/>
      <c r="B2" s="241"/>
      <c r="C2" s="245"/>
      <c r="D2" s="214"/>
      <c r="E2" s="245"/>
      <c r="F2" s="214"/>
      <c r="G2" s="241"/>
      <c r="H2" s="241"/>
      <c r="I2" s="241"/>
      <c r="J2" s="255"/>
      <c r="K2" s="255"/>
      <c r="L2" s="257"/>
      <c r="M2" s="241"/>
      <c r="N2" s="190">
        <v>2019</v>
      </c>
      <c r="O2" s="190">
        <v>2020</v>
      </c>
      <c r="P2" s="190">
        <v>2021</v>
      </c>
      <c r="Q2" s="190">
        <v>2022</v>
      </c>
      <c r="R2" s="190">
        <v>2023</v>
      </c>
      <c r="S2" s="190">
        <v>2024</v>
      </c>
      <c r="T2" s="190">
        <v>2025</v>
      </c>
      <c r="U2" s="190">
        <v>2026</v>
      </c>
      <c r="V2" s="190">
        <v>2027</v>
      </c>
      <c r="W2" s="190">
        <v>2028</v>
      </c>
      <c r="X2" s="47" t="s">
        <v>27</v>
      </c>
      <c r="Y2" s="47" t="s">
        <v>28</v>
      </c>
      <c r="Z2" s="47" t="s">
        <v>29</v>
      </c>
      <c r="AA2" s="45" t="s">
        <v>30</v>
      </c>
    </row>
    <row r="3" spans="1:28" s="52" customFormat="1" ht="50.25" customHeight="1">
      <c r="A3" s="81">
        <v>1</v>
      </c>
      <c r="B3" s="81" t="s">
        <v>295</v>
      </c>
      <c r="C3" s="82" t="s">
        <v>297</v>
      </c>
      <c r="D3" s="83" t="s">
        <v>73</v>
      </c>
      <c r="E3" s="83" t="s">
        <v>148</v>
      </c>
      <c r="F3" s="81" t="s">
        <v>304</v>
      </c>
      <c r="G3" s="104" t="s">
        <v>161</v>
      </c>
      <c r="H3" s="100">
        <v>11.39</v>
      </c>
      <c r="I3" s="100" t="s">
        <v>311</v>
      </c>
      <c r="J3" s="181">
        <v>9023878</v>
      </c>
      <c r="K3" s="179">
        <v>4511939</v>
      </c>
      <c r="L3" s="180">
        <v>4511939</v>
      </c>
      <c r="M3" s="86">
        <v>0.5</v>
      </c>
      <c r="N3" s="179">
        <v>0</v>
      </c>
      <c r="O3" s="179">
        <v>0</v>
      </c>
      <c r="P3" s="180">
        <v>0</v>
      </c>
      <c r="Q3" s="180">
        <v>4511939</v>
      </c>
      <c r="R3" s="180">
        <v>0</v>
      </c>
      <c r="S3" s="180">
        <v>0</v>
      </c>
      <c r="T3" s="180">
        <v>0</v>
      </c>
      <c r="U3" s="180">
        <v>0</v>
      </c>
      <c r="V3" s="180">
        <v>0</v>
      </c>
      <c r="W3" s="180">
        <v>0</v>
      </c>
      <c r="X3" s="194" t="b">
        <f aca="true" t="shared" si="0" ref="X3:X12">K3=SUM(N3:W3)</f>
        <v>1</v>
      </c>
      <c r="Y3" s="195">
        <f aca="true" t="shared" si="1" ref="Y3:Y12">ROUND(K3/J3,4)</f>
        <v>0.5</v>
      </c>
      <c r="Z3" s="196" t="b">
        <f aca="true" t="shared" si="2" ref="Z3:Z9">Y3=M3</f>
        <v>1</v>
      </c>
      <c r="AA3" s="196" t="b">
        <f aca="true" t="shared" si="3" ref="AA3:AA12">J3=K3+L3</f>
        <v>1</v>
      </c>
      <c r="AB3" s="51"/>
    </row>
    <row r="4" spans="1:28" s="52" customFormat="1" ht="56.25">
      <c r="A4" s="81">
        <v>2</v>
      </c>
      <c r="B4" s="81" t="s">
        <v>289</v>
      </c>
      <c r="C4" s="82" t="s">
        <v>297</v>
      </c>
      <c r="D4" s="83" t="s">
        <v>45</v>
      </c>
      <c r="E4" s="83" t="s">
        <v>144</v>
      </c>
      <c r="F4" s="81" t="s">
        <v>298</v>
      </c>
      <c r="G4" s="104" t="s">
        <v>161</v>
      </c>
      <c r="H4" s="100">
        <v>0.914</v>
      </c>
      <c r="I4" s="100" t="s">
        <v>306</v>
      </c>
      <c r="J4" s="181">
        <v>1400000</v>
      </c>
      <c r="K4" s="179">
        <v>700000</v>
      </c>
      <c r="L4" s="180">
        <v>700000</v>
      </c>
      <c r="M4" s="86">
        <v>0.5</v>
      </c>
      <c r="N4" s="179">
        <v>0</v>
      </c>
      <c r="O4" s="179">
        <v>0</v>
      </c>
      <c r="P4" s="180">
        <v>0</v>
      </c>
      <c r="Q4" s="180">
        <v>700000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0</v>
      </c>
      <c r="X4" s="194" t="b">
        <f t="shared" si="0"/>
        <v>1</v>
      </c>
      <c r="Y4" s="195">
        <f t="shared" si="1"/>
        <v>0.5</v>
      </c>
      <c r="Z4" s="196" t="b">
        <f t="shared" si="2"/>
        <v>1</v>
      </c>
      <c r="AA4" s="196" t="b">
        <f t="shared" si="3"/>
        <v>1</v>
      </c>
      <c r="AB4" s="51"/>
    </row>
    <row r="5" spans="1:28" s="52" customFormat="1" ht="33.75">
      <c r="A5" s="81">
        <v>3</v>
      </c>
      <c r="B5" s="81" t="s">
        <v>292</v>
      </c>
      <c r="C5" s="82" t="s">
        <v>297</v>
      </c>
      <c r="D5" s="83" t="s">
        <v>67</v>
      </c>
      <c r="E5" s="83" t="s">
        <v>147</v>
      </c>
      <c r="F5" s="81" t="s">
        <v>301</v>
      </c>
      <c r="G5" s="104" t="s">
        <v>161</v>
      </c>
      <c r="H5" s="100">
        <v>3.8</v>
      </c>
      <c r="I5" s="100" t="s">
        <v>308</v>
      </c>
      <c r="J5" s="181">
        <v>7747875</v>
      </c>
      <c r="K5" s="179">
        <v>3873937</v>
      </c>
      <c r="L5" s="180">
        <v>3873938</v>
      </c>
      <c r="M5" s="86">
        <v>0.5</v>
      </c>
      <c r="N5" s="179">
        <v>0</v>
      </c>
      <c r="O5" s="179">
        <v>0</v>
      </c>
      <c r="P5" s="180">
        <v>0</v>
      </c>
      <c r="Q5" s="180">
        <v>3873937</v>
      </c>
      <c r="R5" s="180">
        <v>0</v>
      </c>
      <c r="S5" s="180">
        <v>0</v>
      </c>
      <c r="T5" s="180">
        <v>0</v>
      </c>
      <c r="U5" s="180">
        <v>0</v>
      </c>
      <c r="V5" s="180">
        <v>0</v>
      </c>
      <c r="W5" s="180">
        <v>0</v>
      </c>
      <c r="X5" s="194" t="b">
        <f t="shared" si="0"/>
        <v>1</v>
      </c>
      <c r="Y5" s="195">
        <f t="shared" si="1"/>
        <v>0.5</v>
      </c>
      <c r="Z5" s="196" t="b">
        <f t="shared" si="2"/>
        <v>1</v>
      </c>
      <c r="AA5" s="196" t="b">
        <f t="shared" si="3"/>
        <v>1</v>
      </c>
      <c r="AB5" s="51"/>
    </row>
    <row r="6" spans="1:28" s="52" customFormat="1" ht="33.75">
      <c r="A6" s="81">
        <v>4</v>
      </c>
      <c r="B6" s="81" t="s">
        <v>291</v>
      </c>
      <c r="C6" s="82" t="s">
        <v>297</v>
      </c>
      <c r="D6" s="83" t="s">
        <v>67</v>
      </c>
      <c r="E6" s="83" t="s">
        <v>147</v>
      </c>
      <c r="F6" s="81" t="s">
        <v>300</v>
      </c>
      <c r="G6" s="102" t="s">
        <v>161</v>
      </c>
      <c r="H6" s="101">
        <v>6.14</v>
      </c>
      <c r="I6" s="101" t="s">
        <v>308</v>
      </c>
      <c r="J6" s="181">
        <v>14773563</v>
      </c>
      <c r="K6" s="179">
        <v>7386781</v>
      </c>
      <c r="L6" s="180">
        <v>7386782</v>
      </c>
      <c r="M6" s="86">
        <v>0.5</v>
      </c>
      <c r="N6" s="179">
        <v>0</v>
      </c>
      <c r="O6" s="179">
        <v>0</v>
      </c>
      <c r="P6" s="180">
        <v>0</v>
      </c>
      <c r="Q6" s="180">
        <v>7386781</v>
      </c>
      <c r="R6" s="180">
        <v>0</v>
      </c>
      <c r="S6" s="180">
        <v>0</v>
      </c>
      <c r="T6" s="180">
        <v>0</v>
      </c>
      <c r="U6" s="180">
        <v>0</v>
      </c>
      <c r="V6" s="180">
        <v>0</v>
      </c>
      <c r="W6" s="180">
        <v>0</v>
      </c>
      <c r="X6" s="194" t="b">
        <f t="shared" si="0"/>
        <v>1</v>
      </c>
      <c r="Y6" s="195">
        <f t="shared" si="1"/>
        <v>0.5</v>
      </c>
      <c r="Z6" s="196" t="b">
        <f t="shared" si="2"/>
        <v>1</v>
      </c>
      <c r="AA6" s="196" t="b">
        <f t="shared" si="3"/>
        <v>1</v>
      </c>
      <c r="AB6" s="51"/>
    </row>
    <row r="7" spans="1:28" s="52" customFormat="1" ht="33.75">
      <c r="A7" s="81">
        <v>5</v>
      </c>
      <c r="B7" s="81" t="s">
        <v>293</v>
      </c>
      <c r="C7" s="82" t="s">
        <v>297</v>
      </c>
      <c r="D7" s="83" t="s">
        <v>61</v>
      </c>
      <c r="E7" s="83" t="s">
        <v>146</v>
      </c>
      <c r="F7" s="81" t="s">
        <v>302</v>
      </c>
      <c r="G7" s="102" t="s">
        <v>161</v>
      </c>
      <c r="H7" s="101">
        <v>2.76</v>
      </c>
      <c r="I7" s="101" t="s">
        <v>309</v>
      </c>
      <c r="J7" s="181">
        <v>2599457</v>
      </c>
      <c r="K7" s="179">
        <v>1299728</v>
      </c>
      <c r="L7" s="180">
        <v>1299729</v>
      </c>
      <c r="M7" s="86">
        <v>0.5</v>
      </c>
      <c r="N7" s="179">
        <v>0</v>
      </c>
      <c r="O7" s="179">
        <v>0</v>
      </c>
      <c r="P7" s="180">
        <v>0</v>
      </c>
      <c r="Q7" s="180">
        <v>1299728</v>
      </c>
      <c r="R7" s="180">
        <v>0</v>
      </c>
      <c r="S7" s="180">
        <v>0</v>
      </c>
      <c r="T7" s="180">
        <v>0</v>
      </c>
      <c r="U7" s="180">
        <v>0</v>
      </c>
      <c r="V7" s="180">
        <v>0</v>
      </c>
      <c r="W7" s="180">
        <v>0</v>
      </c>
      <c r="X7" s="194" t="b">
        <f t="shared" si="0"/>
        <v>1</v>
      </c>
      <c r="Y7" s="195">
        <f t="shared" si="1"/>
        <v>0.5</v>
      </c>
      <c r="Z7" s="196" t="b">
        <f t="shared" si="2"/>
        <v>1</v>
      </c>
      <c r="AA7" s="196" t="b">
        <f t="shared" si="3"/>
        <v>1</v>
      </c>
      <c r="AB7" s="51"/>
    </row>
    <row r="8" spans="1:28" s="52" customFormat="1" ht="33.75">
      <c r="A8" s="81">
        <v>6</v>
      </c>
      <c r="B8" s="81" t="s">
        <v>294</v>
      </c>
      <c r="C8" s="82" t="s">
        <v>297</v>
      </c>
      <c r="D8" s="83" t="s">
        <v>56</v>
      </c>
      <c r="E8" s="83" t="s">
        <v>145</v>
      </c>
      <c r="F8" s="81" t="s">
        <v>303</v>
      </c>
      <c r="G8" s="104" t="s">
        <v>161</v>
      </c>
      <c r="H8" s="100">
        <v>8.53</v>
      </c>
      <c r="I8" s="100" t="s">
        <v>310</v>
      </c>
      <c r="J8" s="181">
        <v>5268439</v>
      </c>
      <c r="K8" s="179">
        <v>2634219</v>
      </c>
      <c r="L8" s="180">
        <v>2634220</v>
      </c>
      <c r="M8" s="86">
        <v>0.5</v>
      </c>
      <c r="N8" s="179">
        <v>0</v>
      </c>
      <c r="O8" s="179">
        <v>0</v>
      </c>
      <c r="P8" s="180">
        <v>0</v>
      </c>
      <c r="Q8" s="180">
        <v>2634219</v>
      </c>
      <c r="R8" s="180">
        <v>0</v>
      </c>
      <c r="S8" s="180">
        <v>0</v>
      </c>
      <c r="T8" s="180">
        <v>0</v>
      </c>
      <c r="U8" s="180">
        <v>0</v>
      </c>
      <c r="V8" s="180">
        <v>0</v>
      </c>
      <c r="W8" s="180">
        <v>0</v>
      </c>
      <c r="X8" s="194" t="b">
        <f t="shared" si="0"/>
        <v>1</v>
      </c>
      <c r="Y8" s="195">
        <f t="shared" si="1"/>
        <v>0.5</v>
      </c>
      <c r="Z8" s="196" t="b">
        <f t="shared" si="2"/>
        <v>1</v>
      </c>
      <c r="AA8" s="196" t="b">
        <f t="shared" si="3"/>
        <v>1</v>
      </c>
      <c r="AB8" s="51"/>
    </row>
    <row r="9" spans="1:28" s="52" customFormat="1" ht="33.75">
      <c r="A9" s="81">
        <v>7</v>
      </c>
      <c r="B9" s="81" t="s">
        <v>296</v>
      </c>
      <c r="C9" s="82" t="s">
        <v>297</v>
      </c>
      <c r="D9" s="83" t="s">
        <v>67</v>
      </c>
      <c r="E9" s="83" t="s">
        <v>147</v>
      </c>
      <c r="F9" s="81" t="s">
        <v>305</v>
      </c>
      <c r="G9" s="102" t="s">
        <v>162</v>
      </c>
      <c r="H9" s="101">
        <v>5.28</v>
      </c>
      <c r="I9" s="101" t="s">
        <v>308</v>
      </c>
      <c r="J9" s="181">
        <v>7175483</v>
      </c>
      <c r="K9" s="179">
        <v>3587741</v>
      </c>
      <c r="L9" s="180">
        <v>3587742</v>
      </c>
      <c r="M9" s="86">
        <v>0.5</v>
      </c>
      <c r="N9" s="179">
        <v>0</v>
      </c>
      <c r="O9" s="179">
        <v>0</v>
      </c>
      <c r="P9" s="180">
        <v>0</v>
      </c>
      <c r="Q9" s="180">
        <v>3587741</v>
      </c>
      <c r="R9" s="180">
        <v>0</v>
      </c>
      <c r="S9" s="180">
        <v>0</v>
      </c>
      <c r="T9" s="180">
        <v>0</v>
      </c>
      <c r="U9" s="180">
        <v>0</v>
      </c>
      <c r="V9" s="180">
        <v>0</v>
      </c>
      <c r="W9" s="180">
        <v>0</v>
      </c>
      <c r="X9" s="194" t="b">
        <f t="shared" si="0"/>
        <v>1</v>
      </c>
      <c r="Y9" s="195">
        <f t="shared" si="1"/>
        <v>0.5</v>
      </c>
      <c r="Z9" s="196" t="b">
        <f t="shared" si="2"/>
        <v>1</v>
      </c>
      <c r="AA9" s="196" t="b">
        <f t="shared" si="3"/>
        <v>1</v>
      </c>
      <c r="AB9" s="51"/>
    </row>
    <row r="10" spans="1:28" ht="19.5" customHeight="1">
      <c r="A10" s="241" t="s">
        <v>42</v>
      </c>
      <c r="B10" s="241"/>
      <c r="C10" s="241"/>
      <c r="D10" s="241"/>
      <c r="E10" s="241"/>
      <c r="F10" s="241"/>
      <c r="G10" s="214"/>
      <c r="H10" s="210">
        <f>SUM(H3:H9)</f>
        <v>38.814</v>
      </c>
      <c r="I10" s="211" t="s">
        <v>14</v>
      </c>
      <c r="J10" s="182">
        <f>SUM(J3:J9)</f>
        <v>47988695</v>
      </c>
      <c r="K10" s="182">
        <f>SUM(K3:K9)</f>
        <v>23994345</v>
      </c>
      <c r="L10" s="182">
        <f>SUM(L3:L9)</f>
        <v>23994350</v>
      </c>
      <c r="M10" s="200" t="s">
        <v>14</v>
      </c>
      <c r="N10" s="182">
        <f aca="true" t="shared" si="4" ref="N10:W10">SUM(N3:N9)</f>
        <v>0</v>
      </c>
      <c r="O10" s="182">
        <f t="shared" si="4"/>
        <v>0</v>
      </c>
      <c r="P10" s="182">
        <f t="shared" si="4"/>
        <v>0</v>
      </c>
      <c r="Q10" s="182">
        <f t="shared" si="4"/>
        <v>23994345</v>
      </c>
      <c r="R10" s="182">
        <f t="shared" si="4"/>
        <v>0</v>
      </c>
      <c r="S10" s="182">
        <f t="shared" si="4"/>
        <v>0</v>
      </c>
      <c r="T10" s="182">
        <f t="shared" si="4"/>
        <v>0</v>
      </c>
      <c r="U10" s="182">
        <f t="shared" si="4"/>
        <v>0</v>
      </c>
      <c r="V10" s="182">
        <f t="shared" si="4"/>
        <v>0</v>
      </c>
      <c r="W10" s="182">
        <f t="shared" si="4"/>
        <v>0</v>
      </c>
      <c r="X10" s="47" t="b">
        <f t="shared" si="0"/>
        <v>1</v>
      </c>
      <c r="Y10" s="205">
        <f t="shared" si="1"/>
        <v>0.5</v>
      </c>
      <c r="Z10" s="206" t="s">
        <v>14</v>
      </c>
      <c r="AA10" s="206" t="b">
        <f t="shared" si="3"/>
        <v>1</v>
      </c>
      <c r="AB10" s="46"/>
    </row>
    <row r="11" spans="1:28" ht="19.5" customHeight="1">
      <c r="A11" s="241" t="s">
        <v>36</v>
      </c>
      <c r="B11" s="241"/>
      <c r="C11" s="241"/>
      <c r="D11" s="241"/>
      <c r="E11" s="241"/>
      <c r="F11" s="241"/>
      <c r="G11" s="241"/>
      <c r="H11" s="198">
        <f>SUMIF($C$3:$C$9,"N",H3:H9)</f>
        <v>38.814</v>
      </c>
      <c r="I11" s="199" t="s">
        <v>14</v>
      </c>
      <c r="J11" s="182">
        <f>SUMIF($C$3:$C$9,"N",J3:J9)</f>
        <v>47988695</v>
      </c>
      <c r="K11" s="182">
        <f>SUMIF($C$3:$C$9,"N",K3:K9)</f>
        <v>23994345</v>
      </c>
      <c r="L11" s="182">
        <f>SUMIF($C$3:$C$9,"N",L3:L9)</f>
        <v>23994350</v>
      </c>
      <c r="M11" s="200" t="s">
        <v>14</v>
      </c>
      <c r="N11" s="182">
        <f aca="true" t="shared" si="5" ref="N11:W11">SUMIF($C$3:$C$9,"N",N3:N9)</f>
        <v>0</v>
      </c>
      <c r="O11" s="182">
        <f t="shared" si="5"/>
        <v>0</v>
      </c>
      <c r="P11" s="182">
        <f t="shared" si="5"/>
        <v>0</v>
      </c>
      <c r="Q11" s="182">
        <f t="shared" si="5"/>
        <v>23994345</v>
      </c>
      <c r="R11" s="182">
        <f t="shared" si="5"/>
        <v>0</v>
      </c>
      <c r="S11" s="182">
        <f t="shared" si="5"/>
        <v>0</v>
      </c>
      <c r="T11" s="182">
        <f t="shared" si="5"/>
        <v>0</v>
      </c>
      <c r="U11" s="182">
        <f t="shared" si="5"/>
        <v>0</v>
      </c>
      <c r="V11" s="182">
        <f t="shared" si="5"/>
        <v>0</v>
      </c>
      <c r="W11" s="182">
        <f t="shared" si="5"/>
        <v>0</v>
      </c>
      <c r="X11" s="47" t="b">
        <f t="shared" si="0"/>
        <v>1</v>
      </c>
      <c r="Y11" s="205">
        <f t="shared" si="1"/>
        <v>0.5</v>
      </c>
      <c r="Z11" s="206" t="s">
        <v>14</v>
      </c>
      <c r="AA11" s="206" t="b">
        <f t="shared" si="3"/>
        <v>1</v>
      </c>
      <c r="AB11" s="46"/>
    </row>
    <row r="12" spans="1:28" ht="19.5" customHeight="1">
      <c r="A12" s="258" t="s">
        <v>37</v>
      </c>
      <c r="B12" s="258"/>
      <c r="C12" s="258"/>
      <c r="D12" s="258"/>
      <c r="E12" s="258"/>
      <c r="F12" s="258"/>
      <c r="G12" s="258"/>
      <c r="H12" s="202">
        <f>SUMIF($C$3:$C$9,"W",H3:H9)</f>
        <v>0</v>
      </c>
      <c r="I12" s="203" t="s">
        <v>14</v>
      </c>
      <c r="J12" s="183">
        <f>SUMIF($C$3:$C$9,"W",J3:J9)</f>
        <v>0</v>
      </c>
      <c r="K12" s="183">
        <f>SUMIF($C$3:$C$9,"W",K3:K9)</f>
        <v>0</v>
      </c>
      <c r="L12" s="183">
        <f>SUMIF($C$3:$C$9,"W",L3:L9)</f>
        <v>0</v>
      </c>
      <c r="M12" s="204" t="s">
        <v>14</v>
      </c>
      <c r="N12" s="183">
        <f aca="true" t="shared" si="6" ref="N12:W12">SUMIF($C$3:$C$9,"W",N3:N9)</f>
        <v>0</v>
      </c>
      <c r="O12" s="183">
        <f t="shared" si="6"/>
        <v>0</v>
      </c>
      <c r="P12" s="183">
        <f t="shared" si="6"/>
        <v>0</v>
      </c>
      <c r="Q12" s="183">
        <f t="shared" si="6"/>
        <v>0</v>
      </c>
      <c r="R12" s="183">
        <f t="shared" si="6"/>
        <v>0</v>
      </c>
      <c r="S12" s="183">
        <f t="shared" si="6"/>
        <v>0</v>
      </c>
      <c r="T12" s="183">
        <f t="shared" si="6"/>
        <v>0</v>
      </c>
      <c r="U12" s="183">
        <f t="shared" si="6"/>
        <v>0</v>
      </c>
      <c r="V12" s="183">
        <f t="shared" si="6"/>
        <v>0</v>
      </c>
      <c r="W12" s="183">
        <f t="shared" si="6"/>
        <v>0</v>
      </c>
      <c r="X12" s="47" t="b">
        <f t="shared" si="0"/>
        <v>1</v>
      </c>
      <c r="Y12" s="205" t="e">
        <f t="shared" si="1"/>
        <v>#DIV/0!</v>
      </c>
      <c r="Z12" s="206" t="s">
        <v>14</v>
      </c>
      <c r="AA12" s="206" t="b">
        <f t="shared" si="3"/>
        <v>1</v>
      </c>
      <c r="AB12" s="46"/>
    </row>
    <row r="13" ht="15">
      <c r="A13" s="48"/>
    </row>
    <row r="14" spans="1:23" ht="15">
      <c r="A14" s="250" t="s">
        <v>22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</row>
    <row r="15" spans="1:23" ht="15">
      <c r="A15" s="251" t="s">
        <v>23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1:23" ht="15">
      <c r="A16" s="250" t="s">
        <v>33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ht="15">
      <c r="A17" s="44"/>
    </row>
  </sheetData>
  <sheetProtection/>
  <mergeCells count="20">
    <mergeCell ref="A15:W15"/>
    <mergeCell ref="A16:W16"/>
    <mergeCell ref="J1:J2"/>
    <mergeCell ref="K1:K2"/>
    <mergeCell ref="L1:L2"/>
    <mergeCell ref="M1:M2"/>
    <mergeCell ref="N1:W1"/>
    <mergeCell ref="A12:G12"/>
    <mergeCell ref="I1:I2"/>
    <mergeCell ref="A1:A2"/>
    <mergeCell ref="A10:G10"/>
    <mergeCell ref="E1:E2"/>
    <mergeCell ref="A11:G11"/>
    <mergeCell ref="A14:W14"/>
    <mergeCell ref="B1:B2"/>
    <mergeCell ref="C1:C2"/>
    <mergeCell ref="F1:F2"/>
    <mergeCell ref="G1:G2"/>
    <mergeCell ref="H1:H2"/>
    <mergeCell ref="D1:D2"/>
  </mergeCells>
  <conditionalFormatting sqref="AA12 X3:AB9">
    <cfRule type="cellIs" priority="19" dxfId="0" operator="equal">
      <formula>FALSE</formula>
    </cfRule>
  </conditionalFormatting>
  <conditionalFormatting sqref="AB12">
    <cfRule type="cellIs" priority="24" dxfId="0" operator="equal">
      <formula>FALSE</formula>
    </cfRule>
  </conditionalFormatting>
  <conditionalFormatting sqref="AB12">
    <cfRule type="cellIs" priority="23" dxfId="0" operator="equal">
      <formula>FALSE</formula>
    </cfRule>
  </conditionalFormatting>
  <conditionalFormatting sqref="Y12:Z12">
    <cfRule type="cellIs" priority="22" dxfId="0" operator="equal">
      <formula>FALSE</formula>
    </cfRule>
  </conditionalFormatting>
  <conditionalFormatting sqref="X12">
    <cfRule type="cellIs" priority="21" dxfId="0" operator="equal">
      <formula>FALSE</formula>
    </cfRule>
  </conditionalFormatting>
  <conditionalFormatting sqref="X12:Z12 X3:Z9">
    <cfRule type="containsText" priority="20" dxfId="0" operator="containsText" text="fałsz">
      <formula>NOT(ISERROR(SEARCH("fałsz",X3)))</formula>
    </cfRule>
  </conditionalFormatting>
  <conditionalFormatting sqref="AA12">
    <cfRule type="cellIs" priority="18" dxfId="0" operator="equal">
      <formula>FALSE</formula>
    </cfRule>
  </conditionalFormatting>
  <conditionalFormatting sqref="AB10:AB11">
    <cfRule type="cellIs" priority="17" dxfId="0" operator="equal">
      <formula>FALSE</formula>
    </cfRule>
  </conditionalFormatting>
  <conditionalFormatting sqref="AB10:AB11">
    <cfRule type="cellIs" priority="16" dxfId="0" operator="equal">
      <formula>FALSE</formula>
    </cfRule>
  </conditionalFormatting>
  <conditionalFormatting sqref="Y10:Z10">
    <cfRule type="cellIs" priority="15" dxfId="0" operator="equal">
      <formula>FALSE</formula>
    </cfRule>
  </conditionalFormatting>
  <conditionalFormatting sqref="X10">
    <cfRule type="cellIs" priority="14" dxfId="0" operator="equal">
      <formula>FALSE</formula>
    </cfRule>
  </conditionalFormatting>
  <conditionalFormatting sqref="X10:Z10">
    <cfRule type="containsText" priority="13" dxfId="0" operator="containsText" text="fałsz">
      <formula>NOT(ISERROR(SEARCH("fałsz",X10)))</formula>
    </cfRule>
  </conditionalFormatting>
  <conditionalFormatting sqref="AA10">
    <cfRule type="cellIs" priority="12" dxfId="0" operator="equal">
      <formula>FALSE</formula>
    </cfRule>
  </conditionalFormatting>
  <conditionalFormatting sqref="AA10">
    <cfRule type="cellIs" priority="11" dxfId="0" operator="equal">
      <formula>FALSE</formula>
    </cfRule>
  </conditionalFormatting>
  <conditionalFormatting sqref="Y11:Z11">
    <cfRule type="cellIs" priority="10" dxfId="0" operator="equal">
      <formula>FALSE</formula>
    </cfRule>
  </conditionalFormatting>
  <conditionalFormatting sqref="X11">
    <cfRule type="cellIs" priority="9" dxfId="0" operator="equal">
      <formula>FALSE</formula>
    </cfRule>
  </conditionalFormatting>
  <conditionalFormatting sqref="X11:Z11">
    <cfRule type="containsText" priority="8" dxfId="0" operator="containsText" text="fałsz">
      <formula>NOT(ISERROR(SEARCH("fałsz",X11)))</formula>
    </cfRule>
  </conditionalFormatting>
  <conditionalFormatting sqref="AA11">
    <cfRule type="cellIs" priority="7" dxfId="0" operator="equal">
      <formula>FALSE</formula>
    </cfRule>
  </conditionalFormatting>
  <conditionalFormatting sqref="AA11">
    <cfRule type="cellIs" priority="6" dxfId="0" operator="equal">
      <formula>FALSE</formula>
    </cfRule>
  </conditionalFormatting>
  <dataValidations count="1">
    <dataValidation type="list" allowBlank="1" showInputMessage="1" showErrorMessage="1" sqref="C3:C9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5" r:id="rId1"/>
  <headerFooter alignWithMargins="0">
    <oddHeader>&amp;L&amp;K000000Województwo pomorskie&amp;K01+000 - zadania powiatowe lista rezerwowa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view="pageBreakPreview" zoomScale="110" zoomScaleNormal="78" zoomScaleSheetLayoutView="110" zoomScalePageLayoutView="0" workbookViewId="0" topLeftCell="A1">
      <selection activeCell="A43" sqref="A43:H43"/>
    </sheetView>
  </sheetViews>
  <sheetFormatPr defaultColWidth="9.140625" defaultRowHeight="15"/>
  <cols>
    <col min="1" max="1" width="6.140625" style="72" customWidth="1"/>
    <col min="2" max="2" width="9.57421875" style="72" customWidth="1"/>
    <col min="3" max="3" width="8.00390625" style="72" customWidth="1"/>
    <col min="4" max="4" width="14.8515625" style="72" customWidth="1"/>
    <col min="5" max="5" width="8.421875" style="72" customWidth="1"/>
    <col min="6" max="6" width="11.7109375" style="72" customWidth="1"/>
    <col min="7" max="7" width="40.8515625" style="72" customWidth="1"/>
    <col min="8" max="8" width="7.00390625" style="72" customWidth="1"/>
    <col min="9" max="9" width="7.7109375" style="72" customWidth="1"/>
    <col min="10" max="10" width="14.00390625" style="72" customWidth="1"/>
    <col min="11" max="11" width="13.7109375" style="90" customWidth="1"/>
    <col min="12" max="12" width="13.57421875" style="72" customWidth="1"/>
    <col min="13" max="13" width="14.28125" style="72" customWidth="1"/>
    <col min="14" max="14" width="13.57421875" style="72" customWidth="1"/>
    <col min="15" max="24" width="13.8515625" style="72" customWidth="1"/>
    <col min="25" max="28" width="15.7109375" style="72" customWidth="1"/>
    <col min="29" max="16384" width="9.140625" style="72" customWidth="1"/>
  </cols>
  <sheetData>
    <row r="1" spans="1:28" ht="11.25">
      <c r="A1" s="241" t="s">
        <v>4</v>
      </c>
      <c r="B1" s="241" t="s">
        <v>5</v>
      </c>
      <c r="C1" s="244" t="s">
        <v>43</v>
      </c>
      <c r="D1" s="240" t="s">
        <v>6</v>
      </c>
      <c r="E1" s="240" t="s">
        <v>31</v>
      </c>
      <c r="F1" s="240" t="s">
        <v>15</v>
      </c>
      <c r="G1" s="241" t="s">
        <v>7</v>
      </c>
      <c r="H1" s="241" t="s">
        <v>24</v>
      </c>
      <c r="I1" s="241" t="s">
        <v>8</v>
      </c>
      <c r="J1" s="241" t="s">
        <v>25</v>
      </c>
      <c r="K1" s="241" t="s">
        <v>9</v>
      </c>
      <c r="L1" s="241" t="s">
        <v>10</v>
      </c>
      <c r="M1" s="240" t="s">
        <v>13</v>
      </c>
      <c r="N1" s="241" t="s">
        <v>11</v>
      </c>
      <c r="O1" s="241" t="s">
        <v>12</v>
      </c>
      <c r="P1" s="241"/>
      <c r="Q1" s="241"/>
      <c r="R1" s="241"/>
      <c r="S1" s="241"/>
      <c r="T1" s="241"/>
      <c r="U1" s="241"/>
      <c r="V1" s="241"/>
      <c r="W1" s="241"/>
      <c r="X1" s="241"/>
      <c r="Y1" s="90"/>
      <c r="Z1" s="90"/>
      <c r="AA1" s="90"/>
      <c r="AB1" s="90"/>
    </row>
    <row r="2" spans="1:28" ht="48.75" customHeight="1">
      <c r="A2" s="241"/>
      <c r="B2" s="241"/>
      <c r="C2" s="245"/>
      <c r="D2" s="214"/>
      <c r="E2" s="214"/>
      <c r="F2" s="214"/>
      <c r="G2" s="241"/>
      <c r="H2" s="241"/>
      <c r="I2" s="241"/>
      <c r="J2" s="241"/>
      <c r="K2" s="241"/>
      <c r="L2" s="241"/>
      <c r="M2" s="214"/>
      <c r="N2" s="241"/>
      <c r="O2" s="190">
        <v>2019</v>
      </c>
      <c r="P2" s="190">
        <v>2020</v>
      </c>
      <c r="Q2" s="190">
        <v>2021</v>
      </c>
      <c r="R2" s="190">
        <v>2022</v>
      </c>
      <c r="S2" s="190">
        <v>2023</v>
      </c>
      <c r="T2" s="190">
        <v>2024</v>
      </c>
      <c r="U2" s="190">
        <v>2025</v>
      </c>
      <c r="V2" s="190">
        <v>2026</v>
      </c>
      <c r="W2" s="190">
        <v>2027</v>
      </c>
      <c r="X2" s="190">
        <v>2028</v>
      </c>
      <c r="Y2" s="90" t="s">
        <v>27</v>
      </c>
      <c r="Z2" s="90" t="s">
        <v>28</v>
      </c>
      <c r="AA2" s="90" t="s">
        <v>29</v>
      </c>
      <c r="AB2" s="73" t="s">
        <v>30</v>
      </c>
    </row>
    <row r="3" spans="1:28" s="186" customFormat="1" ht="33.75">
      <c r="A3" s="74">
        <v>1</v>
      </c>
      <c r="B3" s="208" t="s">
        <v>452</v>
      </c>
      <c r="C3" s="75" t="s">
        <v>334</v>
      </c>
      <c r="D3" s="208" t="s">
        <v>166</v>
      </c>
      <c r="E3" s="76" t="s">
        <v>112</v>
      </c>
      <c r="F3" s="74" t="s">
        <v>229</v>
      </c>
      <c r="G3" s="74" t="s">
        <v>558</v>
      </c>
      <c r="H3" s="74" t="s">
        <v>161</v>
      </c>
      <c r="I3" s="77">
        <v>2.22</v>
      </c>
      <c r="J3" s="78" t="s">
        <v>559</v>
      </c>
      <c r="K3" s="183">
        <v>10500000</v>
      </c>
      <c r="L3" s="184">
        <f>INT(K3*N3)</f>
        <v>8400000</v>
      </c>
      <c r="M3" s="183">
        <f>K3-L3</f>
        <v>2100000</v>
      </c>
      <c r="N3" s="79">
        <v>0.8</v>
      </c>
      <c r="O3" s="184">
        <v>0</v>
      </c>
      <c r="P3" s="184">
        <v>0</v>
      </c>
      <c r="Q3" s="183">
        <v>0</v>
      </c>
      <c r="R3" s="183">
        <f>L3-S3-T3</f>
        <v>4580000</v>
      </c>
      <c r="S3" s="183">
        <v>1500000</v>
      </c>
      <c r="T3" s="183">
        <v>2320000</v>
      </c>
      <c r="U3" s="183">
        <v>0</v>
      </c>
      <c r="V3" s="183">
        <v>0</v>
      </c>
      <c r="W3" s="183">
        <v>0</v>
      </c>
      <c r="X3" s="183">
        <v>0</v>
      </c>
      <c r="Y3" s="52" t="b">
        <f aca="true" t="shared" si="0" ref="Y3:Y44">L3=SUM(O3:X3)</f>
        <v>1</v>
      </c>
      <c r="Z3" s="207">
        <f aca="true" t="shared" si="1" ref="Z3:Z44">ROUND(L3/K3,4)</f>
        <v>0.8</v>
      </c>
      <c r="AA3" s="51" t="b">
        <f aca="true" t="shared" si="2" ref="AA3:AA41">Z3=N3</f>
        <v>1</v>
      </c>
      <c r="AB3" s="51" t="b">
        <f aca="true" t="shared" si="3" ref="AB3:AB44">K3=L3+M3</f>
        <v>1</v>
      </c>
    </row>
    <row r="4" spans="1:28" s="187" customFormat="1" ht="33.75">
      <c r="A4" s="74">
        <v>2</v>
      </c>
      <c r="B4" s="208" t="s">
        <v>453</v>
      </c>
      <c r="C4" s="75" t="s">
        <v>334</v>
      </c>
      <c r="D4" s="208" t="s">
        <v>166</v>
      </c>
      <c r="E4" s="76" t="s">
        <v>112</v>
      </c>
      <c r="F4" s="74" t="s">
        <v>229</v>
      </c>
      <c r="G4" s="74" t="s">
        <v>560</v>
      </c>
      <c r="H4" s="74" t="s">
        <v>161</v>
      </c>
      <c r="I4" s="77">
        <v>2.84</v>
      </c>
      <c r="J4" s="78" t="s">
        <v>559</v>
      </c>
      <c r="K4" s="183">
        <v>8650000</v>
      </c>
      <c r="L4" s="184">
        <f>INT(K4*N4)</f>
        <v>6920000</v>
      </c>
      <c r="M4" s="183">
        <f>K4-L4</f>
        <v>1730000</v>
      </c>
      <c r="N4" s="79">
        <v>0.8</v>
      </c>
      <c r="O4" s="184">
        <v>0</v>
      </c>
      <c r="P4" s="184">
        <v>0</v>
      </c>
      <c r="Q4" s="183">
        <v>0</v>
      </c>
      <c r="R4" s="183">
        <v>3095000</v>
      </c>
      <c r="S4" s="183">
        <v>1500000</v>
      </c>
      <c r="T4" s="183">
        <v>2325000</v>
      </c>
      <c r="U4" s="183">
        <v>0</v>
      </c>
      <c r="V4" s="183">
        <v>0</v>
      </c>
      <c r="W4" s="183">
        <v>0</v>
      </c>
      <c r="X4" s="183">
        <v>0</v>
      </c>
      <c r="Y4" s="52" t="b">
        <f t="shared" si="0"/>
        <v>1</v>
      </c>
      <c r="Z4" s="207">
        <f t="shared" si="1"/>
        <v>0.8</v>
      </c>
      <c r="AA4" s="51" t="b">
        <f t="shared" si="2"/>
        <v>1</v>
      </c>
      <c r="AB4" s="51" t="b">
        <f t="shared" si="3"/>
        <v>1</v>
      </c>
    </row>
    <row r="5" spans="1:28" s="189" customFormat="1" ht="33.75">
      <c r="A5" s="81">
        <v>3</v>
      </c>
      <c r="B5" s="103" t="s">
        <v>683</v>
      </c>
      <c r="C5" s="82" t="s">
        <v>297</v>
      </c>
      <c r="D5" s="103" t="s">
        <v>684</v>
      </c>
      <c r="E5" s="83" t="s">
        <v>117</v>
      </c>
      <c r="F5" s="81" t="s">
        <v>277</v>
      </c>
      <c r="G5" s="81" t="s">
        <v>685</v>
      </c>
      <c r="H5" s="84" t="s">
        <v>162</v>
      </c>
      <c r="I5" s="84">
        <v>0.682</v>
      </c>
      <c r="J5" s="99" t="s">
        <v>522</v>
      </c>
      <c r="K5" s="181">
        <v>1060875</v>
      </c>
      <c r="L5" s="179">
        <f>INT(K5*N5)</f>
        <v>636525</v>
      </c>
      <c r="M5" s="180">
        <f>K5-L5</f>
        <v>424350</v>
      </c>
      <c r="N5" s="86">
        <v>0.6</v>
      </c>
      <c r="O5" s="179">
        <v>0</v>
      </c>
      <c r="P5" s="179">
        <v>0</v>
      </c>
      <c r="Q5" s="180">
        <v>0</v>
      </c>
      <c r="R5" s="180">
        <f>L5</f>
        <v>636525</v>
      </c>
      <c r="S5" s="180">
        <v>0</v>
      </c>
      <c r="T5" s="180">
        <v>0</v>
      </c>
      <c r="U5" s="180">
        <v>0</v>
      </c>
      <c r="V5" s="180">
        <v>0</v>
      </c>
      <c r="W5" s="180">
        <v>0</v>
      </c>
      <c r="X5" s="180">
        <v>0</v>
      </c>
      <c r="Y5" s="90" t="b">
        <f t="shared" si="0"/>
        <v>1</v>
      </c>
      <c r="Z5" s="192">
        <f t="shared" si="1"/>
        <v>0.6</v>
      </c>
      <c r="AA5" s="193" t="b">
        <f t="shared" si="2"/>
        <v>1</v>
      </c>
      <c r="AB5" s="193" t="b">
        <f t="shared" si="3"/>
        <v>1</v>
      </c>
    </row>
    <row r="6" spans="1:28" ht="33.75">
      <c r="A6" s="81">
        <v>4</v>
      </c>
      <c r="B6" s="103" t="s">
        <v>614</v>
      </c>
      <c r="C6" s="82" t="s">
        <v>297</v>
      </c>
      <c r="D6" s="103" t="s">
        <v>424</v>
      </c>
      <c r="E6" s="83" t="s">
        <v>50</v>
      </c>
      <c r="F6" s="81" t="s">
        <v>228</v>
      </c>
      <c r="G6" s="81" t="s">
        <v>615</v>
      </c>
      <c r="H6" s="84" t="s">
        <v>161</v>
      </c>
      <c r="I6" s="84">
        <v>0.62</v>
      </c>
      <c r="J6" s="99" t="s">
        <v>520</v>
      </c>
      <c r="K6" s="181">
        <v>767761</v>
      </c>
      <c r="L6" s="179">
        <v>383880</v>
      </c>
      <c r="M6" s="180">
        <v>383881</v>
      </c>
      <c r="N6" s="86">
        <v>0.5</v>
      </c>
      <c r="O6" s="179">
        <v>0</v>
      </c>
      <c r="P6" s="179">
        <v>0</v>
      </c>
      <c r="Q6" s="180">
        <v>0</v>
      </c>
      <c r="R6" s="180">
        <v>383880</v>
      </c>
      <c r="S6" s="180">
        <v>0</v>
      </c>
      <c r="T6" s="180">
        <v>0</v>
      </c>
      <c r="U6" s="180">
        <v>0</v>
      </c>
      <c r="V6" s="180">
        <v>0</v>
      </c>
      <c r="W6" s="180">
        <v>0</v>
      </c>
      <c r="X6" s="180">
        <v>0</v>
      </c>
      <c r="Y6" s="90" t="b">
        <f t="shared" si="0"/>
        <v>1</v>
      </c>
      <c r="Z6" s="192">
        <f t="shared" si="1"/>
        <v>0.5</v>
      </c>
      <c r="AA6" s="193" t="b">
        <f t="shared" si="2"/>
        <v>1</v>
      </c>
      <c r="AB6" s="193" t="b">
        <f t="shared" si="3"/>
        <v>1</v>
      </c>
    </row>
    <row r="7" spans="1:28" ht="33.75">
      <c r="A7" s="81">
        <v>5</v>
      </c>
      <c r="B7" s="103" t="s">
        <v>616</v>
      </c>
      <c r="C7" s="82" t="s">
        <v>297</v>
      </c>
      <c r="D7" s="103" t="s">
        <v>460</v>
      </c>
      <c r="E7" s="83" t="s">
        <v>104</v>
      </c>
      <c r="F7" s="81" t="s">
        <v>390</v>
      </c>
      <c r="G7" s="81" t="s">
        <v>617</v>
      </c>
      <c r="H7" s="84" t="s">
        <v>161</v>
      </c>
      <c r="I7" s="84">
        <v>0.63</v>
      </c>
      <c r="J7" s="99" t="s">
        <v>516</v>
      </c>
      <c r="K7" s="181">
        <v>2184500</v>
      </c>
      <c r="L7" s="179">
        <v>1092250</v>
      </c>
      <c r="M7" s="180">
        <v>1092250</v>
      </c>
      <c r="N7" s="86">
        <v>0.5</v>
      </c>
      <c r="O7" s="179">
        <v>0</v>
      </c>
      <c r="P7" s="179">
        <v>0</v>
      </c>
      <c r="Q7" s="180">
        <v>0</v>
      </c>
      <c r="R7" s="180">
        <v>1092250</v>
      </c>
      <c r="S7" s="180">
        <v>0</v>
      </c>
      <c r="T7" s="180">
        <v>0</v>
      </c>
      <c r="U7" s="180">
        <v>0</v>
      </c>
      <c r="V7" s="180">
        <v>0</v>
      </c>
      <c r="W7" s="180">
        <v>0</v>
      </c>
      <c r="X7" s="180">
        <v>0</v>
      </c>
      <c r="Y7" s="90" t="b">
        <f t="shared" si="0"/>
        <v>1</v>
      </c>
      <c r="Z7" s="192">
        <f t="shared" si="1"/>
        <v>0.5</v>
      </c>
      <c r="AA7" s="193" t="b">
        <f t="shared" si="2"/>
        <v>1</v>
      </c>
      <c r="AB7" s="193" t="b">
        <f t="shared" si="3"/>
        <v>1</v>
      </c>
    </row>
    <row r="8" spans="1:28" ht="33.75">
      <c r="A8" s="81">
        <v>6</v>
      </c>
      <c r="B8" s="103" t="s">
        <v>618</v>
      </c>
      <c r="C8" s="82" t="s">
        <v>297</v>
      </c>
      <c r="D8" s="103" t="s">
        <v>619</v>
      </c>
      <c r="E8" s="83" t="s">
        <v>51</v>
      </c>
      <c r="F8" s="81" t="s">
        <v>228</v>
      </c>
      <c r="G8" s="81" t="s">
        <v>703</v>
      </c>
      <c r="H8" s="84" t="s">
        <v>161</v>
      </c>
      <c r="I8" s="84">
        <v>1.85</v>
      </c>
      <c r="J8" s="99" t="s">
        <v>311</v>
      </c>
      <c r="K8" s="181">
        <v>4380416</v>
      </c>
      <c r="L8" s="179">
        <v>2190208</v>
      </c>
      <c r="M8" s="180">
        <v>2190208</v>
      </c>
      <c r="N8" s="86">
        <v>0.5</v>
      </c>
      <c r="O8" s="179">
        <v>0</v>
      </c>
      <c r="P8" s="179">
        <v>0</v>
      </c>
      <c r="Q8" s="180">
        <v>0</v>
      </c>
      <c r="R8" s="180">
        <v>2190208</v>
      </c>
      <c r="S8" s="180">
        <v>0</v>
      </c>
      <c r="T8" s="180">
        <v>0</v>
      </c>
      <c r="U8" s="180">
        <v>0</v>
      </c>
      <c r="V8" s="180">
        <v>0</v>
      </c>
      <c r="W8" s="180">
        <v>0</v>
      </c>
      <c r="X8" s="180">
        <v>0</v>
      </c>
      <c r="Y8" s="90" t="b">
        <f t="shared" si="0"/>
        <v>1</v>
      </c>
      <c r="Z8" s="192">
        <f t="shared" si="1"/>
        <v>0.5</v>
      </c>
      <c r="AA8" s="193" t="b">
        <f t="shared" si="2"/>
        <v>1</v>
      </c>
      <c r="AB8" s="193" t="b">
        <f t="shared" si="3"/>
        <v>1</v>
      </c>
    </row>
    <row r="9" spans="1:28" ht="33.75">
      <c r="A9" s="81">
        <v>7</v>
      </c>
      <c r="B9" s="103" t="s">
        <v>620</v>
      </c>
      <c r="C9" s="82" t="s">
        <v>297</v>
      </c>
      <c r="D9" s="103" t="s">
        <v>370</v>
      </c>
      <c r="E9" s="83" t="s">
        <v>126</v>
      </c>
      <c r="F9" s="81" t="s">
        <v>234</v>
      </c>
      <c r="G9" s="81" t="s">
        <v>621</v>
      </c>
      <c r="H9" s="84" t="s">
        <v>163</v>
      </c>
      <c r="I9" s="84">
        <v>1.68</v>
      </c>
      <c r="J9" s="99" t="s">
        <v>494</v>
      </c>
      <c r="K9" s="181">
        <v>1671473</v>
      </c>
      <c r="L9" s="179">
        <v>835736</v>
      </c>
      <c r="M9" s="180">
        <v>835737</v>
      </c>
      <c r="N9" s="86">
        <v>0.5</v>
      </c>
      <c r="O9" s="179">
        <v>0</v>
      </c>
      <c r="P9" s="179">
        <v>0</v>
      </c>
      <c r="Q9" s="180">
        <v>0</v>
      </c>
      <c r="R9" s="180">
        <v>835736</v>
      </c>
      <c r="S9" s="180">
        <v>0</v>
      </c>
      <c r="T9" s="180">
        <v>0</v>
      </c>
      <c r="U9" s="180">
        <v>0</v>
      </c>
      <c r="V9" s="180">
        <v>0</v>
      </c>
      <c r="W9" s="180">
        <v>0</v>
      </c>
      <c r="X9" s="180">
        <v>0</v>
      </c>
      <c r="Y9" s="90" t="b">
        <f t="shared" si="0"/>
        <v>1</v>
      </c>
      <c r="Z9" s="192">
        <f t="shared" si="1"/>
        <v>0.5</v>
      </c>
      <c r="AA9" s="193" t="b">
        <f t="shared" si="2"/>
        <v>1</v>
      </c>
      <c r="AB9" s="193" t="b">
        <f t="shared" si="3"/>
        <v>1</v>
      </c>
    </row>
    <row r="10" spans="1:28" ht="33.75">
      <c r="A10" s="81">
        <v>8</v>
      </c>
      <c r="B10" s="103" t="s">
        <v>622</v>
      </c>
      <c r="C10" s="82" t="s">
        <v>297</v>
      </c>
      <c r="D10" s="103" t="s">
        <v>365</v>
      </c>
      <c r="E10" s="83" t="s">
        <v>128</v>
      </c>
      <c r="F10" s="81" t="s">
        <v>234</v>
      </c>
      <c r="G10" s="81" t="s">
        <v>704</v>
      </c>
      <c r="H10" s="84" t="s">
        <v>163</v>
      </c>
      <c r="I10" s="84">
        <v>1.49</v>
      </c>
      <c r="J10" s="99" t="s">
        <v>494</v>
      </c>
      <c r="K10" s="181">
        <v>11150000</v>
      </c>
      <c r="L10" s="179">
        <v>5575000</v>
      </c>
      <c r="M10" s="180">
        <v>5575000</v>
      </c>
      <c r="N10" s="86">
        <v>0.5</v>
      </c>
      <c r="O10" s="179">
        <v>0</v>
      </c>
      <c r="P10" s="179">
        <v>0</v>
      </c>
      <c r="Q10" s="180">
        <v>0</v>
      </c>
      <c r="R10" s="180">
        <v>5575000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0">
        <v>0</v>
      </c>
      <c r="Y10" s="90" t="b">
        <f t="shared" si="0"/>
        <v>1</v>
      </c>
      <c r="Z10" s="192">
        <f t="shared" si="1"/>
        <v>0.5</v>
      </c>
      <c r="AA10" s="193" t="b">
        <f t="shared" si="2"/>
        <v>1</v>
      </c>
      <c r="AB10" s="193" t="b">
        <f t="shared" si="3"/>
        <v>1</v>
      </c>
    </row>
    <row r="11" spans="1:28" ht="33.75">
      <c r="A11" s="81">
        <v>9</v>
      </c>
      <c r="B11" s="103" t="s">
        <v>625</v>
      </c>
      <c r="C11" s="82" t="s">
        <v>297</v>
      </c>
      <c r="D11" s="103" t="s">
        <v>626</v>
      </c>
      <c r="E11" s="83" t="s">
        <v>92</v>
      </c>
      <c r="F11" s="81" t="s">
        <v>232</v>
      </c>
      <c r="G11" s="81" t="s">
        <v>627</v>
      </c>
      <c r="H11" s="84" t="s">
        <v>163</v>
      </c>
      <c r="I11" s="84">
        <v>1.5</v>
      </c>
      <c r="J11" s="99" t="s">
        <v>695</v>
      </c>
      <c r="K11" s="181">
        <v>4180018.73</v>
      </c>
      <c r="L11" s="179">
        <v>2090009</v>
      </c>
      <c r="M11" s="180">
        <v>2090009.73</v>
      </c>
      <c r="N11" s="86">
        <v>0.5</v>
      </c>
      <c r="O11" s="179">
        <v>0</v>
      </c>
      <c r="P11" s="179">
        <v>0</v>
      </c>
      <c r="Q11" s="180">
        <v>0</v>
      </c>
      <c r="R11" s="180">
        <v>2090009</v>
      </c>
      <c r="S11" s="180">
        <v>0</v>
      </c>
      <c r="T11" s="180">
        <v>0</v>
      </c>
      <c r="U11" s="180">
        <v>0</v>
      </c>
      <c r="V11" s="180">
        <v>0</v>
      </c>
      <c r="W11" s="180">
        <v>0</v>
      </c>
      <c r="X11" s="180">
        <v>0</v>
      </c>
      <c r="Y11" s="90" t="b">
        <f t="shared" si="0"/>
        <v>1</v>
      </c>
      <c r="Z11" s="192">
        <f t="shared" si="1"/>
        <v>0.5</v>
      </c>
      <c r="AA11" s="193" t="b">
        <f t="shared" si="2"/>
        <v>1</v>
      </c>
      <c r="AB11" s="193" t="b">
        <f t="shared" si="3"/>
        <v>1</v>
      </c>
    </row>
    <row r="12" spans="1:28" ht="33.75">
      <c r="A12" s="81">
        <v>10</v>
      </c>
      <c r="B12" s="103" t="s">
        <v>628</v>
      </c>
      <c r="C12" s="82" t="s">
        <v>297</v>
      </c>
      <c r="D12" s="103" t="s">
        <v>465</v>
      </c>
      <c r="E12" s="83" t="s">
        <v>79</v>
      </c>
      <c r="F12" s="81" t="s">
        <v>231</v>
      </c>
      <c r="G12" s="81" t="s">
        <v>629</v>
      </c>
      <c r="H12" s="84" t="s">
        <v>163</v>
      </c>
      <c r="I12" s="84">
        <v>2.173</v>
      </c>
      <c r="J12" s="99" t="s">
        <v>516</v>
      </c>
      <c r="K12" s="181">
        <v>4329000</v>
      </c>
      <c r="L12" s="179">
        <v>2164500</v>
      </c>
      <c r="M12" s="180">
        <v>2164500</v>
      </c>
      <c r="N12" s="86">
        <v>0.5</v>
      </c>
      <c r="O12" s="179">
        <v>0</v>
      </c>
      <c r="P12" s="179">
        <v>0</v>
      </c>
      <c r="Q12" s="180">
        <v>0</v>
      </c>
      <c r="R12" s="180">
        <v>2164500</v>
      </c>
      <c r="S12" s="180">
        <v>0</v>
      </c>
      <c r="T12" s="180">
        <v>0</v>
      </c>
      <c r="U12" s="180">
        <v>0</v>
      </c>
      <c r="V12" s="180">
        <v>0</v>
      </c>
      <c r="W12" s="180">
        <v>0</v>
      </c>
      <c r="X12" s="180">
        <v>0</v>
      </c>
      <c r="Y12" s="90" t="b">
        <f t="shared" si="0"/>
        <v>1</v>
      </c>
      <c r="Z12" s="192">
        <f t="shared" si="1"/>
        <v>0.5</v>
      </c>
      <c r="AA12" s="193" t="b">
        <f t="shared" si="2"/>
        <v>1</v>
      </c>
      <c r="AB12" s="193" t="b">
        <f t="shared" si="3"/>
        <v>1</v>
      </c>
    </row>
    <row r="13" spans="1:28" ht="33.75">
      <c r="A13" s="81">
        <v>11</v>
      </c>
      <c r="B13" s="103" t="s">
        <v>630</v>
      </c>
      <c r="C13" s="82" t="s">
        <v>297</v>
      </c>
      <c r="D13" s="103" t="s">
        <v>631</v>
      </c>
      <c r="E13" s="83" t="s">
        <v>116</v>
      </c>
      <c r="F13" s="81" t="s">
        <v>277</v>
      </c>
      <c r="G13" s="81" t="s">
        <v>632</v>
      </c>
      <c r="H13" s="84" t="s">
        <v>163</v>
      </c>
      <c r="I13" s="84">
        <v>0.96</v>
      </c>
      <c r="J13" s="99" t="s">
        <v>696</v>
      </c>
      <c r="K13" s="181">
        <v>6665622</v>
      </c>
      <c r="L13" s="179">
        <v>3332811</v>
      </c>
      <c r="M13" s="180">
        <v>3332811</v>
      </c>
      <c r="N13" s="86">
        <v>0.5</v>
      </c>
      <c r="O13" s="179">
        <v>0</v>
      </c>
      <c r="P13" s="179">
        <v>0</v>
      </c>
      <c r="Q13" s="180">
        <v>0</v>
      </c>
      <c r="R13" s="180">
        <v>3332811</v>
      </c>
      <c r="S13" s="180">
        <v>0</v>
      </c>
      <c r="T13" s="180">
        <v>0</v>
      </c>
      <c r="U13" s="180">
        <v>0</v>
      </c>
      <c r="V13" s="180">
        <v>0</v>
      </c>
      <c r="W13" s="180">
        <v>0</v>
      </c>
      <c r="X13" s="180">
        <v>0</v>
      </c>
      <c r="Y13" s="90" t="b">
        <f t="shared" si="0"/>
        <v>1</v>
      </c>
      <c r="Z13" s="192">
        <f t="shared" si="1"/>
        <v>0.5</v>
      </c>
      <c r="AA13" s="193" t="b">
        <f t="shared" si="2"/>
        <v>1</v>
      </c>
      <c r="AB13" s="193" t="b">
        <f t="shared" si="3"/>
        <v>1</v>
      </c>
    </row>
    <row r="14" spans="1:28" ht="33.75">
      <c r="A14" s="81">
        <v>12</v>
      </c>
      <c r="B14" s="103" t="s">
        <v>633</v>
      </c>
      <c r="C14" s="82" t="s">
        <v>297</v>
      </c>
      <c r="D14" s="103" t="s">
        <v>634</v>
      </c>
      <c r="E14" s="83" t="s">
        <v>102</v>
      </c>
      <c r="F14" s="81" t="s">
        <v>390</v>
      </c>
      <c r="G14" s="81" t="s">
        <v>635</v>
      </c>
      <c r="H14" s="84" t="s">
        <v>163</v>
      </c>
      <c r="I14" s="84">
        <v>0.41</v>
      </c>
      <c r="J14" s="99" t="s">
        <v>716</v>
      </c>
      <c r="K14" s="181">
        <v>3127275</v>
      </c>
      <c r="L14" s="179">
        <v>1563637</v>
      </c>
      <c r="M14" s="180">
        <v>1563638</v>
      </c>
      <c r="N14" s="86">
        <v>0.5</v>
      </c>
      <c r="O14" s="179">
        <v>0</v>
      </c>
      <c r="P14" s="179">
        <v>0</v>
      </c>
      <c r="Q14" s="180">
        <v>0</v>
      </c>
      <c r="R14" s="180">
        <v>1563637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90" t="b">
        <f t="shared" si="0"/>
        <v>1</v>
      </c>
      <c r="Z14" s="192">
        <f t="shared" si="1"/>
        <v>0.5</v>
      </c>
      <c r="AA14" s="193" t="b">
        <f t="shared" si="2"/>
        <v>1</v>
      </c>
      <c r="AB14" s="193" t="b">
        <f t="shared" si="3"/>
        <v>1</v>
      </c>
    </row>
    <row r="15" spans="1:28" ht="33.75">
      <c r="A15" s="81">
        <v>13</v>
      </c>
      <c r="B15" s="103" t="s">
        <v>636</v>
      </c>
      <c r="C15" s="82" t="s">
        <v>297</v>
      </c>
      <c r="D15" s="103" t="s">
        <v>626</v>
      </c>
      <c r="E15" s="83" t="s">
        <v>92</v>
      </c>
      <c r="F15" s="81" t="s">
        <v>232</v>
      </c>
      <c r="G15" s="81" t="s">
        <v>637</v>
      </c>
      <c r="H15" s="84" t="s">
        <v>163</v>
      </c>
      <c r="I15" s="84">
        <v>1.18</v>
      </c>
      <c r="J15" s="99" t="s">
        <v>354</v>
      </c>
      <c r="K15" s="181">
        <v>2790100</v>
      </c>
      <c r="L15" s="179">
        <v>1395050</v>
      </c>
      <c r="M15" s="180">
        <v>1395050</v>
      </c>
      <c r="N15" s="86">
        <v>0.5</v>
      </c>
      <c r="O15" s="179">
        <v>0</v>
      </c>
      <c r="P15" s="179">
        <v>0</v>
      </c>
      <c r="Q15" s="180">
        <v>0</v>
      </c>
      <c r="R15" s="180">
        <v>1395050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90" t="b">
        <f t="shared" si="0"/>
        <v>1</v>
      </c>
      <c r="Z15" s="192">
        <f t="shared" si="1"/>
        <v>0.5</v>
      </c>
      <c r="AA15" s="193" t="b">
        <f t="shared" si="2"/>
        <v>1</v>
      </c>
      <c r="AB15" s="193" t="b">
        <f t="shared" si="3"/>
        <v>1</v>
      </c>
    </row>
    <row r="16" spans="1:28" ht="33.75">
      <c r="A16" s="81">
        <v>14</v>
      </c>
      <c r="B16" s="103" t="s">
        <v>638</v>
      </c>
      <c r="C16" s="82" t="s">
        <v>297</v>
      </c>
      <c r="D16" s="103" t="s">
        <v>168</v>
      </c>
      <c r="E16" s="83" t="s">
        <v>59</v>
      </c>
      <c r="F16" s="81" t="s">
        <v>230</v>
      </c>
      <c r="G16" s="81" t="s">
        <v>639</v>
      </c>
      <c r="H16" s="84" t="s">
        <v>163</v>
      </c>
      <c r="I16" s="84">
        <v>1.04</v>
      </c>
      <c r="J16" s="99" t="s">
        <v>354</v>
      </c>
      <c r="K16" s="181">
        <v>6287102</v>
      </c>
      <c r="L16" s="179">
        <v>3143551</v>
      </c>
      <c r="M16" s="180">
        <v>3143551</v>
      </c>
      <c r="N16" s="86">
        <v>0.5</v>
      </c>
      <c r="O16" s="179">
        <v>0</v>
      </c>
      <c r="P16" s="179">
        <v>0</v>
      </c>
      <c r="Q16" s="180">
        <v>0</v>
      </c>
      <c r="R16" s="180">
        <v>3143551</v>
      </c>
      <c r="S16" s="180">
        <v>0</v>
      </c>
      <c r="T16" s="180">
        <v>0</v>
      </c>
      <c r="U16" s="180">
        <v>0</v>
      </c>
      <c r="V16" s="180">
        <v>0</v>
      </c>
      <c r="W16" s="180">
        <v>0</v>
      </c>
      <c r="X16" s="180">
        <v>0</v>
      </c>
      <c r="Y16" s="90" t="b">
        <f t="shared" si="0"/>
        <v>1</v>
      </c>
      <c r="Z16" s="192">
        <f t="shared" si="1"/>
        <v>0.5</v>
      </c>
      <c r="AA16" s="193" t="b">
        <f t="shared" si="2"/>
        <v>1</v>
      </c>
      <c r="AB16" s="193" t="b">
        <f t="shared" si="3"/>
        <v>1</v>
      </c>
    </row>
    <row r="17" spans="1:28" ht="33.75">
      <c r="A17" s="81">
        <v>15</v>
      </c>
      <c r="B17" s="103" t="s">
        <v>640</v>
      </c>
      <c r="C17" s="82" t="s">
        <v>297</v>
      </c>
      <c r="D17" s="103" t="s">
        <v>641</v>
      </c>
      <c r="E17" s="83" t="s">
        <v>97</v>
      </c>
      <c r="F17" s="81" t="s">
        <v>394</v>
      </c>
      <c r="G17" s="81" t="s">
        <v>711</v>
      </c>
      <c r="H17" s="84" t="s">
        <v>161</v>
      </c>
      <c r="I17" s="84">
        <v>0.22</v>
      </c>
      <c r="J17" s="99" t="s">
        <v>642</v>
      </c>
      <c r="K17" s="181">
        <v>1081680</v>
      </c>
      <c r="L17" s="179">
        <v>540840</v>
      </c>
      <c r="M17" s="180">
        <v>540840</v>
      </c>
      <c r="N17" s="86">
        <v>0.5</v>
      </c>
      <c r="O17" s="179">
        <v>0</v>
      </c>
      <c r="P17" s="179">
        <v>0</v>
      </c>
      <c r="Q17" s="180">
        <v>0</v>
      </c>
      <c r="R17" s="180">
        <v>540840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0">
        <v>0</v>
      </c>
      <c r="Y17" s="90" t="b">
        <f t="shared" si="0"/>
        <v>1</v>
      </c>
      <c r="Z17" s="192">
        <f t="shared" si="1"/>
        <v>0.5</v>
      </c>
      <c r="AA17" s="193" t="b">
        <f t="shared" si="2"/>
        <v>1</v>
      </c>
      <c r="AB17" s="193" t="b">
        <f t="shared" si="3"/>
        <v>1</v>
      </c>
    </row>
    <row r="18" spans="1:28" ht="33.75">
      <c r="A18" s="81">
        <v>16</v>
      </c>
      <c r="B18" s="103" t="s">
        <v>643</v>
      </c>
      <c r="C18" s="82" t="s">
        <v>297</v>
      </c>
      <c r="D18" s="103" t="s">
        <v>365</v>
      </c>
      <c r="E18" s="83" t="s">
        <v>128</v>
      </c>
      <c r="F18" s="81" t="s">
        <v>234</v>
      </c>
      <c r="G18" s="81" t="s">
        <v>644</v>
      </c>
      <c r="H18" s="84" t="s">
        <v>163</v>
      </c>
      <c r="I18" s="84">
        <v>0.35</v>
      </c>
      <c r="J18" s="99" t="s">
        <v>494</v>
      </c>
      <c r="K18" s="181">
        <v>1062671</v>
      </c>
      <c r="L18" s="179">
        <v>531335</v>
      </c>
      <c r="M18" s="180">
        <v>531336</v>
      </c>
      <c r="N18" s="86">
        <v>0.5</v>
      </c>
      <c r="O18" s="179">
        <v>0</v>
      </c>
      <c r="P18" s="179">
        <v>0</v>
      </c>
      <c r="Q18" s="180">
        <v>0</v>
      </c>
      <c r="R18" s="180">
        <v>531335</v>
      </c>
      <c r="S18" s="180">
        <v>0</v>
      </c>
      <c r="T18" s="180">
        <v>0</v>
      </c>
      <c r="U18" s="180">
        <v>0</v>
      </c>
      <c r="V18" s="180">
        <v>0</v>
      </c>
      <c r="W18" s="180">
        <v>0</v>
      </c>
      <c r="X18" s="180">
        <v>0</v>
      </c>
      <c r="Y18" s="90" t="b">
        <f t="shared" si="0"/>
        <v>1</v>
      </c>
      <c r="Z18" s="192">
        <f t="shared" si="1"/>
        <v>0.5</v>
      </c>
      <c r="AA18" s="193" t="b">
        <f t="shared" si="2"/>
        <v>1</v>
      </c>
      <c r="AB18" s="193" t="b">
        <f t="shared" si="3"/>
        <v>1</v>
      </c>
    </row>
    <row r="19" spans="1:28" ht="33.75">
      <c r="A19" s="81">
        <v>17</v>
      </c>
      <c r="B19" s="103" t="s">
        <v>645</v>
      </c>
      <c r="C19" s="82" t="s">
        <v>297</v>
      </c>
      <c r="D19" s="103" t="s">
        <v>631</v>
      </c>
      <c r="E19" s="83" t="s">
        <v>116</v>
      </c>
      <c r="F19" s="81" t="s">
        <v>277</v>
      </c>
      <c r="G19" s="81" t="s">
        <v>646</v>
      </c>
      <c r="H19" s="84" t="s">
        <v>163</v>
      </c>
      <c r="I19" s="84">
        <v>1.24</v>
      </c>
      <c r="J19" s="99" t="s">
        <v>696</v>
      </c>
      <c r="K19" s="181">
        <v>8537292</v>
      </c>
      <c r="L19" s="179">
        <v>4268646</v>
      </c>
      <c r="M19" s="180">
        <v>4268646</v>
      </c>
      <c r="N19" s="86">
        <v>0.5</v>
      </c>
      <c r="O19" s="179">
        <v>0</v>
      </c>
      <c r="P19" s="179">
        <v>0</v>
      </c>
      <c r="Q19" s="180">
        <v>0</v>
      </c>
      <c r="R19" s="180">
        <v>4268646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0</v>
      </c>
      <c r="Y19" s="90" t="b">
        <f t="shared" si="0"/>
        <v>1</v>
      </c>
      <c r="Z19" s="192">
        <f t="shared" si="1"/>
        <v>0.5</v>
      </c>
      <c r="AA19" s="193" t="b">
        <f t="shared" si="2"/>
        <v>1</v>
      </c>
      <c r="AB19" s="193" t="b">
        <f t="shared" si="3"/>
        <v>1</v>
      </c>
    </row>
    <row r="20" spans="1:28" ht="33.75">
      <c r="A20" s="81">
        <v>18</v>
      </c>
      <c r="B20" s="103" t="s">
        <v>647</v>
      </c>
      <c r="C20" s="82" t="s">
        <v>297</v>
      </c>
      <c r="D20" s="103" t="s">
        <v>216</v>
      </c>
      <c r="E20" s="83" t="s">
        <v>96</v>
      </c>
      <c r="F20" s="81" t="s">
        <v>232</v>
      </c>
      <c r="G20" s="81" t="s">
        <v>648</v>
      </c>
      <c r="H20" s="84" t="s">
        <v>161</v>
      </c>
      <c r="I20" s="84">
        <v>4.26</v>
      </c>
      <c r="J20" s="99" t="s">
        <v>494</v>
      </c>
      <c r="K20" s="181">
        <v>3644000</v>
      </c>
      <c r="L20" s="179">
        <v>1822000</v>
      </c>
      <c r="M20" s="180">
        <v>1822000</v>
      </c>
      <c r="N20" s="86">
        <v>0.5</v>
      </c>
      <c r="O20" s="179">
        <v>0</v>
      </c>
      <c r="P20" s="179">
        <v>0</v>
      </c>
      <c r="Q20" s="180">
        <v>0</v>
      </c>
      <c r="R20" s="180">
        <v>1822000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180">
        <v>0</v>
      </c>
      <c r="Y20" s="90" t="b">
        <f t="shared" si="0"/>
        <v>1</v>
      </c>
      <c r="Z20" s="192">
        <f t="shared" si="1"/>
        <v>0.5</v>
      </c>
      <c r="AA20" s="193" t="b">
        <f t="shared" si="2"/>
        <v>1</v>
      </c>
      <c r="AB20" s="193" t="b">
        <f t="shared" si="3"/>
        <v>1</v>
      </c>
    </row>
    <row r="21" spans="1:28" ht="33.75">
      <c r="A21" s="81">
        <v>19</v>
      </c>
      <c r="B21" s="103" t="s">
        <v>649</v>
      </c>
      <c r="C21" s="82" t="s">
        <v>297</v>
      </c>
      <c r="D21" s="103" t="s">
        <v>650</v>
      </c>
      <c r="E21" s="83" t="s">
        <v>121</v>
      </c>
      <c r="F21" s="81" t="s">
        <v>234</v>
      </c>
      <c r="G21" s="81" t="s">
        <v>651</v>
      </c>
      <c r="H21" s="84" t="s">
        <v>161</v>
      </c>
      <c r="I21" s="84">
        <v>0.91</v>
      </c>
      <c r="J21" s="99" t="s">
        <v>494</v>
      </c>
      <c r="K21" s="181">
        <v>6000000</v>
      </c>
      <c r="L21" s="179">
        <v>3000000</v>
      </c>
      <c r="M21" s="180">
        <v>3000000</v>
      </c>
      <c r="N21" s="86">
        <v>0.5</v>
      </c>
      <c r="O21" s="179">
        <v>0</v>
      </c>
      <c r="P21" s="179">
        <v>0</v>
      </c>
      <c r="Q21" s="180">
        <v>0</v>
      </c>
      <c r="R21" s="180">
        <v>3000000</v>
      </c>
      <c r="S21" s="180">
        <v>0</v>
      </c>
      <c r="T21" s="180">
        <v>0</v>
      </c>
      <c r="U21" s="180">
        <v>0</v>
      </c>
      <c r="V21" s="180">
        <v>0</v>
      </c>
      <c r="W21" s="180">
        <v>0</v>
      </c>
      <c r="X21" s="180">
        <v>0</v>
      </c>
      <c r="Y21" s="90" t="b">
        <f t="shared" si="0"/>
        <v>1</v>
      </c>
      <c r="Z21" s="192">
        <f t="shared" si="1"/>
        <v>0.5</v>
      </c>
      <c r="AA21" s="193" t="b">
        <f t="shared" si="2"/>
        <v>1</v>
      </c>
      <c r="AB21" s="193" t="b">
        <f t="shared" si="3"/>
        <v>1</v>
      </c>
    </row>
    <row r="22" spans="1:28" ht="33.75">
      <c r="A22" s="81">
        <v>20</v>
      </c>
      <c r="B22" s="103" t="s">
        <v>652</v>
      </c>
      <c r="C22" s="82" t="s">
        <v>297</v>
      </c>
      <c r="D22" s="103" t="s">
        <v>653</v>
      </c>
      <c r="E22" s="83" t="s">
        <v>91</v>
      </c>
      <c r="F22" s="81" t="s">
        <v>448</v>
      </c>
      <c r="G22" s="81" t="s">
        <v>654</v>
      </c>
      <c r="H22" s="84" t="s">
        <v>161</v>
      </c>
      <c r="I22" s="84">
        <v>2.84</v>
      </c>
      <c r="J22" s="99" t="s">
        <v>354</v>
      </c>
      <c r="K22" s="181">
        <v>4462507</v>
      </c>
      <c r="L22" s="179">
        <v>2231253</v>
      </c>
      <c r="M22" s="180">
        <v>2231254</v>
      </c>
      <c r="N22" s="86">
        <v>0.5</v>
      </c>
      <c r="O22" s="179">
        <v>0</v>
      </c>
      <c r="P22" s="179">
        <v>0</v>
      </c>
      <c r="Q22" s="180">
        <v>0</v>
      </c>
      <c r="R22" s="180">
        <v>2231253</v>
      </c>
      <c r="S22" s="180">
        <v>0</v>
      </c>
      <c r="T22" s="180">
        <v>0</v>
      </c>
      <c r="U22" s="180">
        <v>0</v>
      </c>
      <c r="V22" s="180">
        <v>0</v>
      </c>
      <c r="W22" s="180">
        <v>0</v>
      </c>
      <c r="X22" s="180">
        <v>0</v>
      </c>
      <c r="Y22" s="90" t="b">
        <f t="shared" si="0"/>
        <v>1</v>
      </c>
      <c r="Z22" s="192">
        <f t="shared" si="1"/>
        <v>0.5</v>
      </c>
      <c r="AA22" s="193" t="b">
        <f t="shared" si="2"/>
        <v>1</v>
      </c>
      <c r="AB22" s="193" t="b">
        <f t="shared" si="3"/>
        <v>1</v>
      </c>
    </row>
    <row r="23" spans="1:28" ht="33.75">
      <c r="A23" s="81">
        <v>21</v>
      </c>
      <c r="B23" s="103" t="s">
        <v>655</v>
      </c>
      <c r="C23" s="82" t="s">
        <v>297</v>
      </c>
      <c r="D23" s="103" t="s">
        <v>656</v>
      </c>
      <c r="E23" s="83" t="s">
        <v>109</v>
      </c>
      <c r="F23" s="81" t="s">
        <v>229</v>
      </c>
      <c r="G23" s="81" t="s">
        <v>657</v>
      </c>
      <c r="H23" s="84" t="s">
        <v>161</v>
      </c>
      <c r="I23" s="84">
        <v>0.893</v>
      </c>
      <c r="J23" s="99" t="s">
        <v>522</v>
      </c>
      <c r="K23" s="181">
        <v>6994757</v>
      </c>
      <c r="L23" s="179">
        <v>3497378</v>
      </c>
      <c r="M23" s="180">
        <v>3497379</v>
      </c>
      <c r="N23" s="86">
        <v>0.5</v>
      </c>
      <c r="O23" s="179">
        <v>0</v>
      </c>
      <c r="P23" s="179">
        <v>0</v>
      </c>
      <c r="Q23" s="180">
        <v>0</v>
      </c>
      <c r="R23" s="180">
        <v>3497378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90" t="b">
        <f t="shared" si="0"/>
        <v>1</v>
      </c>
      <c r="Z23" s="192">
        <f t="shared" si="1"/>
        <v>0.5</v>
      </c>
      <c r="AA23" s="193" t="b">
        <f t="shared" si="2"/>
        <v>1</v>
      </c>
      <c r="AB23" s="193" t="b">
        <f t="shared" si="3"/>
        <v>1</v>
      </c>
    </row>
    <row r="24" spans="1:28" ht="33.75">
      <c r="A24" s="81">
        <v>22</v>
      </c>
      <c r="B24" s="103" t="s">
        <v>658</v>
      </c>
      <c r="C24" s="82" t="s">
        <v>297</v>
      </c>
      <c r="D24" s="103" t="s">
        <v>641</v>
      </c>
      <c r="E24" s="83" t="s">
        <v>97</v>
      </c>
      <c r="F24" s="81" t="s">
        <v>394</v>
      </c>
      <c r="G24" s="81" t="s">
        <v>706</v>
      </c>
      <c r="H24" s="84" t="s">
        <v>161</v>
      </c>
      <c r="I24" s="84">
        <v>0.49</v>
      </c>
      <c r="J24" s="99" t="s">
        <v>522</v>
      </c>
      <c r="K24" s="181">
        <v>4909912</v>
      </c>
      <c r="L24" s="179">
        <v>2454956</v>
      </c>
      <c r="M24" s="180">
        <v>2454956</v>
      </c>
      <c r="N24" s="86">
        <v>0.5</v>
      </c>
      <c r="O24" s="179">
        <v>0</v>
      </c>
      <c r="P24" s="179">
        <v>0</v>
      </c>
      <c r="Q24" s="180">
        <v>0</v>
      </c>
      <c r="R24" s="180">
        <v>2454956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0">
        <v>0</v>
      </c>
      <c r="Y24" s="90" t="b">
        <f t="shared" si="0"/>
        <v>1</v>
      </c>
      <c r="Z24" s="192">
        <f t="shared" si="1"/>
        <v>0.5</v>
      </c>
      <c r="AA24" s="193" t="b">
        <f t="shared" si="2"/>
        <v>1</v>
      </c>
      <c r="AB24" s="193" t="b">
        <f t="shared" si="3"/>
        <v>1</v>
      </c>
    </row>
    <row r="25" spans="1:28" ht="33.75">
      <c r="A25" s="81">
        <v>23</v>
      </c>
      <c r="B25" s="103" t="s">
        <v>659</v>
      </c>
      <c r="C25" s="82" t="s">
        <v>297</v>
      </c>
      <c r="D25" s="103" t="s">
        <v>660</v>
      </c>
      <c r="E25" s="83" t="s">
        <v>106</v>
      </c>
      <c r="F25" s="81" t="s">
        <v>390</v>
      </c>
      <c r="G25" s="81" t="s">
        <v>661</v>
      </c>
      <c r="H25" s="84" t="s">
        <v>161</v>
      </c>
      <c r="I25" s="84">
        <v>0.86</v>
      </c>
      <c r="J25" s="99" t="s">
        <v>696</v>
      </c>
      <c r="K25" s="181">
        <v>1657136</v>
      </c>
      <c r="L25" s="179">
        <v>828568</v>
      </c>
      <c r="M25" s="180">
        <v>828568</v>
      </c>
      <c r="N25" s="86">
        <v>0.5</v>
      </c>
      <c r="O25" s="179">
        <v>0</v>
      </c>
      <c r="P25" s="179">
        <v>0</v>
      </c>
      <c r="Q25" s="180">
        <v>0</v>
      </c>
      <c r="R25" s="180">
        <v>828568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80">
        <v>0</v>
      </c>
      <c r="Y25" s="90" t="b">
        <f t="shared" si="0"/>
        <v>1</v>
      </c>
      <c r="Z25" s="192">
        <f t="shared" si="1"/>
        <v>0.5</v>
      </c>
      <c r="AA25" s="193" t="b">
        <f t="shared" si="2"/>
        <v>1</v>
      </c>
      <c r="AB25" s="193" t="b">
        <f t="shared" si="3"/>
        <v>1</v>
      </c>
    </row>
    <row r="26" spans="1:28" ht="33.75">
      <c r="A26" s="81">
        <v>24</v>
      </c>
      <c r="B26" s="103" t="s">
        <v>662</v>
      </c>
      <c r="C26" s="82" t="s">
        <v>297</v>
      </c>
      <c r="D26" s="103" t="s">
        <v>422</v>
      </c>
      <c r="E26" s="83" t="s">
        <v>85</v>
      </c>
      <c r="F26" s="81" t="s">
        <v>375</v>
      </c>
      <c r="G26" s="81" t="s">
        <v>663</v>
      </c>
      <c r="H26" s="84" t="s">
        <v>161</v>
      </c>
      <c r="I26" s="84">
        <v>0.087</v>
      </c>
      <c r="J26" s="99" t="s">
        <v>306</v>
      </c>
      <c r="K26" s="181">
        <v>289111</v>
      </c>
      <c r="L26" s="179">
        <v>144555</v>
      </c>
      <c r="M26" s="180">
        <v>144556</v>
      </c>
      <c r="N26" s="86">
        <v>0.5</v>
      </c>
      <c r="O26" s="179">
        <v>0</v>
      </c>
      <c r="P26" s="179">
        <v>0</v>
      </c>
      <c r="Q26" s="180">
        <v>0</v>
      </c>
      <c r="R26" s="180">
        <v>144555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180">
        <v>0</v>
      </c>
      <c r="Y26" s="90" t="b">
        <f t="shared" si="0"/>
        <v>1</v>
      </c>
      <c r="Z26" s="192">
        <f t="shared" si="1"/>
        <v>0.5</v>
      </c>
      <c r="AA26" s="193" t="b">
        <f t="shared" si="2"/>
        <v>1</v>
      </c>
      <c r="AB26" s="193" t="b">
        <f t="shared" si="3"/>
        <v>1</v>
      </c>
    </row>
    <row r="27" spans="1:28" ht="33.75">
      <c r="A27" s="81">
        <v>25</v>
      </c>
      <c r="B27" s="103" t="s">
        <v>664</v>
      </c>
      <c r="C27" s="82" t="s">
        <v>297</v>
      </c>
      <c r="D27" s="103" t="s">
        <v>665</v>
      </c>
      <c r="E27" s="83" t="s">
        <v>87</v>
      </c>
      <c r="F27" s="81" t="s">
        <v>375</v>
      </c>
      <c r="G27" s="81" t="s">
        <v>666</v>
      </c>
      <c r="H27" s="84" t="s">
        <v>161</v>
      </c>
      <c r="I27" s="84">
        <v>0.39</v>
      </c>
      <c r="J27" s="99" t="s">
        <v>357</v>
      </c>
      <c r="K27" s="181">
        <v>3184923</v>
      </c>
      <c r="L27" s="179">
        <v>1592461</v>
      </c>
      <c r="M27" s="180">
        <v>1592462</v>
      </c>
      <c r="N27" s="86">
        <v>0.5</v>
      </c>
      <c r="O27" s="179">
        <v>0</v>
      </c>
      <c r="P27" s="179">
        <v>0</v>
      </c>
      <c r="Q27" s="180">
        <v>0</v>
      </c>
      <c r="R27" s="180">
        <v>1592461</v>
      </c>
      <c r="S27" s="180">
        <v>0</v>
      </c>
      <c r="T27" s="180">
        <v>0</v>
      </c>
      <c r="U27" s="180">
        <v>0</v>
      </c>
      <c r="V27" s="180">
        <v>0</v>
      </c>
      <c r="W27" s="180">
        <v>0</v>
      </c>
      <c r="X27" s="180">
        <v>0</v>
      </c>
      <c r="Y27" s="90" t="b">
        <f t="shared" si="0"/>
        <v>1</v>
      </c>
      <c r="Z27" s="192">
        <f t="shared" si="1"/>
        <v>0.5</v>
      </c>
      <c r="AA27" s="193" t="b">
        <f t="shared" si="2"/>
        <v>1</v>
      </c>
      <c r="AB27" s="193" t="b">
        <f t="shared" si="3"/>
        <v>1</v>
      </c>
    </row>
    <row r="28" spans="1:28" ht="33.75">
      <c r="A28" s="81">
        <v>26</v>
      </c>
      <c r="B28" s="103" t="s">
        <v>667</v>
      </c>
      <c r="C28" s="82" t="s">
        <v>297</v>
      </c>
      <c r="D28" s="103" t="s">
        <v>668</v>
      </c>
      <c r="E28" s="83" t="s">
        <v>82</v>
      </c>
      <c r="F28" s="81" t="s">
        <v>375</v>
      </c>
      <c r="G28" s="81" t="s">
        <v>669</v>
      </c>
      <c r="H28" s="84" t="s">
        <v>161</v>
      </c>
      <c r="I28" s="84">
        <v>0.7</v>
      </c>
      <c r="J28" s="99" t="s">
        <v>574</v>
      </c>
      <c r="K28" s="181">
        <v>1214984</v>
      </c>
      <c r="L28" s="179">
        <v>607492</v>
      </c>
      <c r="M28" s="180">
        <v>607492</v>
      </c>
      <c r="N28" s="86">
        <v>0.5</v>
      </c>
      <c r="O28" s="179">
        <v>0</v>
      </c>
      <c r="P28" s="179">
        <v>0</v>
      </c>
      <c r="Q28" s="180">
        <v>0</v>
      </c>
      <c r="R28" s="180">
        <v>607492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90" t="b">
        <f t="shared" si="0"/>
        <v>1</v>
      </c>
      <c r="Z28" s="192">
        <f t="shared" si="1"/>
        <v>0.5</v>
      </c>
      <c r="AA28" s="193" t="b">
        <f t="shared" si="2"/>
        <v>1</v>
      </c>
      <c r="AB28" s="193" t="b">
        <f t="shared" si="3"/>
        <v>1</v>
      </c>
    </row>
    <row r="29" spans="1:28" ht="33.75">
      <c r="A29" s="81">
        <v>27</v>
      </c>
      <c r="B29" s="103" t="s">
        <v>670</v>
      </c>
      <c r="C29" s="82" t="s">
        <v>297</v>
      </c>
      <c r="D29" s="103" t="s">
        <v>660</v>
      </c>
      <c r="E29" s="83" t="s">
        <v>106</v>
      </c>
      <c r="F29" s="81" t="s">
        <v>390</v>
      </c>
      <c r="G29" s="81" t="s">
        <v>671</v>
      </c>
      <c r="H29" s="84" t="s">
        <v>161</v>
      </c>
      <c r="I29" s="84">
        <v>0.224</v>
      </c>
      <c r="J29" s="99" t="s">
        <v>696</v>
      </c>
      <c r="K29" s="181">
        <v>288853</v>
      </c>
      <c r="L29" s="179">
        <v>144426</v>
      </c>
      <c r="M29" s="180">
        <v>144427</v>
      </c>
      <c r="N29" s="86">
        <v>0.5</v>
      </c>
      <c r="O29" s="179">
        <v>0</v>
      </c>
      <c r="P29" s="179">
        <v>0</v>
      </c>
      <c r="Q29" s="180">
        <v>0</v>
      </c>
      <c r="R29" s="180">
        <v>144426</v>
      </c>
      <c r="S29" s="180">
        <v>0</v>
      </c>
      <c r="T29" s="180">
        <v>0</v>
      </c>
      <c r="U29" s="180">
        <v>0</v>
      </c>
      <c r="V29" s="180">
        <v>0</v>
      </c>
      <c r="W29" s="180">
        <v>0</v>
      </c>
      <c r="X29" s="180">
        <v>0</v>
      </c>
      <c r="Y29" s="90" t="b">
        <f t="shared" si="0"/>
        <v>1</v>
      </c>
      <c r="Z29" s="192">
        <f t="shared" si="1"/>
        <v>0.5</v>
      </c>
      <c r="AA29" s="193" t="b">
        <f t="shared" si="2"/>
        <v>1</v>
      </c>
      <c r="AB29" s="193" t="b">
        <f t="shared" si="3"/>
        <v>1</v>
      </c>
    </row>
    <row r="30" spans="1:28" ht="33.75">
      <c r="A30" s="81">
        <v>28</v>
      </c>
      <c r="B30" s="103" t="s">
        <v>672</v>
      </c>
      <c r="C30" s="82" t="s">
        <v>297</v>
      </c>
      <c r="D30" s="103" t="s">
        <v>673</v>
      </c>
      <c r="E30" s="83" t="s">
        <v>110</v>
      </c>
      <c r="F30" s="81" t="s">
        <v>229</v>
      </c>
      <c r="G30" s="81" t="s">
        <v>674</v>
      </c>
      <c r="H30" s="84" t="s">
        <v>161</v>
      </c>
      <c r="I30" s="84">
        <v>0.46</v>
      </c>
      <c r="J30" s="99" t="s">
        <v>581</v>
      </c>
      <c r="K30" s="181">
        <v>2456150</v>
      </c>
      <c r="L30" s="179">
        <v>1228075</v>
      </c>
      <c r="M30" s="180">
        <v>1228075</v>
      </c>
      <c r="N30" s="86">
        <v>0.5</v>
      </c>
      <c r="O30" s="179">
        <v>0</v>
      </c>
      <c r="P30" s="179">
        <v>0</v>
      </c>
      <c r="Q30" s="180">
        <v>0</v>
      </c>
      <c r="R30" s="180">
        <v>1228075</v>
      </c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90" t="b">
        <f t="shared" si="0"/>
        <v>1</v>
      </c>
      <c r="Z30" s="192">
        <f t="shared" si="1"/>
        <v>0.5</v>
      </c>
      <c r="AA30" s="193" t="b">
        <f t="shared" si="2"/>
        <v>1</v>
      </c>
      <c r="AB30" s="193" t="b">
        <f t="shared" si="3"/>
        <v>1</v>
      </c>
    </row>
    <row r="31" spans="1:28" ht="33.75">
      <c r="A31" s="81">
        <v>29</v>
      </c>
      <c r="B31" s="103" t="s">
        <v>678</v>
      </c>
      <c r="C31" s="82" t="s">
        <v>297</v>
      </c>
      <c r="D31" s="103" t="s">
        <v>679</v>
      </c>
      <c r="E31" s="83" t="s">
        <v>99</v>
      </c>
      <c r="F31" s="81" t="s">
        <v>394</v>
      </c>
      <c r="G31" s="81" t="s">
        <v>680</v>
      </c>
      <c r="H31" s="84" t="s">
        <v>161</v>
      </c>
      <c r="I31" s="84">
        <v>0.36</v>
      </c>
      <c r="J31" s="99" t="s">
        <v>581</v>
      </c>
      <c r="K31" s="181">
        <v>397429</v>
      </c>
      <c r="L31" s="179">
        <v>198714</v>
      </c>
      <c r="M31" s="180">
        <v>198715</v>
      </c>
      <c r="N31" s="86">
        <v>0.5</v>
      </c>
      <c r="O31" s="179">
        <v>0</v>
      </c>
      <c r="P31" s="179">
        <v>0</v>
      </c>
      <c r="Q31" s="180">
        <v>0</v>
      </c>
      <c r="R31" s="180">
        <v>198714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0">
        <v>0</v>
      </c>
      <c r="Y31" s="90" t="b">
        <f t="shared" si="0"/>
        <v>1</v>
      </c>
      <c r="Z31" s="192">
        <f t="shared" si="1"/>
        <v>0.5</v>
      </c>
      <c r="AA31" s="193" t="b">
        <f t="shared" si="2"/>
        <v>1</v>
      </c>
      <c r="AB31" s="193" t="b">
        <f t="shared" si="3"/>
        <v>1</v>
      </c>
    </row>
    <row r="32" spans="1:28" ht="33.75">
      <c r="A32" s="81">
        <v>30</v>
      </c>
      <c r="B32" s="103" t="s">
        <v>681</v>
      </c>
      <c r="C32" s="82" t="s">
        <v>297</v>
      </c>
      <c r="D32" s="103" t="s">
        <v>679</v>
      </c>
      <c r="E32" s="83" t="s">
        <v>99</v>
      </c>
      <c r="F32" s="81" t="s">
        <v>394</v>
      </c>
      <c r="G32" s="81" t="s">
        <v>682</v>
      </c>
      <c r="H32" s="84" t="s">
        <v>161</v>
      </c>
      <c r="I32" s="84">
        <v>0.22</v>
      </c>
      <c r="J32" s="99" t="s">
        <v>503</v>
      </c>
      <c r="K32" s="181">
        <v>258250</v>
      </c>
      <c r="L32" s="179">
        <v>129125</v>
      </c>
      <c r="M32" s="180">
        <v>129125</v>
      </c>
      <c r="N32" s="86">
        <v>0.5</v>
      </c>
      <c r="O32" s="179">
        <v>0</v>
      </c>
      <c r="P32" s="179">
        <v>0</v>
      </c>
      <c r="Q32" s="180">
        <v>0</v>
      </c>
      <c r="R32" s="180">
        <v>129125</v>
      </c>
      <c r="S32" s="180">
        <v>0</v>
      </c>
      <c r="T32" s="180">
        <v>0</v>
      </c>
      <c r="U32" s="180">
        <v>0</v>
      </c>
      <c r="V32" s="180">
        <v>0</v>
      </c>
      <c r="W32" s="180">
        <v>0</v>
      </c>
      <c r="X32" s="180">
        <v>0</v>
      </c>
      <c r="Y32" s="90" t="b">
        <f t="shared" si="0"/>
        <v>1</v>
      </c>
      <c r="Z32" s="192">
        <f t="shared" si="1"/>
        <v>0.5</v>
      </c>
      <c r="AA32" s="193" t="b">
        <f t="shared" si="2"/>
        <v>1</v>
      </c>
      <c r="AB32" s="193" t="b">
        <f t="shared" si="3"/>
        <v>1</v>
      </c>
    </row>
    <row r="33" spans="1:28" ht="33.75">
      <c r="A33" s="81">
        <v>31</v>
      </c>
      <c r="B33" s="103" t="s">
        <v>686</v>
      </c>
      <c r="C33" s="82" t="s">
        <v>297</v>
      </c>
      <c r="D33" s="103" t="s">
        <v>460</v>
      </c>
      <c r="E33" s="83" t="s">
        <v>104</v>
      </c>
      <c r="F33" s="81" t="s">
        <v>390</v>
      </c>
      <c r="G33" s="81" t="s">
        <v>687</v>
      </c>
      <c r="H33" s="84" t="s">
        <v>162</v>
      </c>
      <c r="I33" s="84">
        <v>0.62</v>
      </c>
      <c r="J33" s="99" t="s">
        <v>581</v>
      </c>
      <c r="K33" s="181">
        <v>1407557</v>
      </c>
      <c r="L33" s="179">
        <v>703778</v>
      </c>
      <c r="M33" s="180">
        <v>703779</v>
      </c>
      <c r="N33" s="86">
        <v>0.5</v>
      </c>
      <c r="O33" s="179">
        <v>0</v>
      </c>
      <c r="P33" s="179">
        <v>0</v>
      </c>
      <c r="Q33" s="180">
        <v>0</v>
      </c>
      <c r="R33" s="180">
        <v>703778</v>
      </c>
      <c r="S33" s="180">
        <v>0</v>
      </c>
      <c r="T33" s="180">
        <v>0</v>
      </c>
      <c r="U33" s="180">
        <v>0</v>
      </c>
      <c r="V33" s="180">
        <v>0</v>
      </c>
      <c r="W33" s="180">
        <v>0</v>
      </c>
      <c r="X33" s="180">
        <v>0</v>
      </c>
      <c r="Y33" s="90" t="b">
        <f t="shared" si="0"/>
        <v>1</v>
      </c>
      <c r="Z33" s="192">
        <f t="shared" si="1"/>
        <v>0.5</v>
      </c>
      <c r="AA33" s="193" t="b">
        <f t="shared" si="2"/>
        <v>1</v>
      </c>
      <c r="AB33" s="193" t="b">
        <f t="shared" si="3"/>
        <v>1</v>
      </c>
    </row>
    <row r="34" spans="1:28" ht="45">
      <c r="A34" s="81">
        <v>32</v>
      </c>
      <c r="B34" s="103" t="s">
        <v>688</v>
      </c>
      <c r="C34" s="82" t="s">
        <v>297</v>
      </c>
      <c r="D34" s="103" t="s">
        <v>218</v>
      </c>
      <c r="E34" s="83" t="s">
        <v>77</v>
      </c>
      <c r="F34" s="81" t="s">
        <v>231</v>
      </c>
      <c r="G34" s="81" t="s">
        <v>702</v>
      </c>
      <c r="H34" s="84" t="s">
        <v>162</v>
      </c>
      <c r="I34" s="84">
        <v>12.28</v>
      </c>
      <c r="J34" s="99" t="s">
        <v>689</v>
      </c>
      <c r="K34" s="181">
        <v>4097873</v>
      </c>
      <c r="L34" s="179">
        <v>2048936</v>
      </c>
      <c r="M34" s="180">
        <v>2048937</v>
      </c>
      <c r="N34" s="86">
        <v>0.5</v>
      </c>
      <c r="O34" s="179">
        <v>0</v>
      </c>
      <c r="P34" s="179">
        <v>0</v>
      </c>
      <c r="Q34" s="180">
        <v>0</v>
      </c>
      <c r="R34" s="180">
        <v>2048936</v>
      </c>
      <c r="S34" s="180">
        <v>0</v>
      </c>
      <c r="T34" s="180">
        <v>0</v>
      </c>
      <c r="U34" s="180">
        <v>0</v>
      </c>
      <c r="V34" s="180">
        <v>0</v>
      </c>
      <c r="W34" s="180">
        <v>0</v>
      </c>
      <c r="X34" s="180">
        <v>0</v>
      </c>
      <c r="Y34" s="90" t="b">
        <f t="shared" si="0"/>
        <v>1</v>
      </c>
      <c r="Z34" s="192">
        <f t="shared" si="1"/>
        <v>0.5</v>
      </c>
      <c r="AA34" s="193" t="b">
        <f t="shared" si="2"/>
        <v>1</v>
      </c>
      <c r="AB34" s="193" t="b">
        <f t="shared" si="3"/>
        <v>1</v>
      </c>
    </row>
    <row r="35" spans="1:28" ht="33.75">
      <c r="A35" s="81">
        <v>33</v>
      </c>
      <c r="B35" s="103" t="s">
        <v>690</v>
      </c>
      <c r="C35" s="82" t="s">
        <v>297</v>
      </c>
      <c r="D35" s="103" t="s">
        <v>691</v>
      </c>
      <c r="E35" s="83" t="s">
        <v>141</v>
      </c>
      <c r="F35" s="81" t="s">
        <v>451</v>
      </c>
      <c r="G35" s="81" t="s">
        <v>692</v>
      </c>
      <c r="H35" s="84" t="s">
        <v>162</v>
      </c>
      <c r="I35" s="84">
        <v>0.9</v>
      </c>
      <c r="J35" s="99" t="s">
        <v>306</v>
      </c>
      <c r="K35" s="181">
        <v>402798</v>
      </c>
      <c r="L35" s="179">
        <v>201399</v>
      </c>
      <c r="M35" s="180">
        <v>201399</v>
      </c>
      <c r="N35" s="86">
        <v>0.5</v>
      </c>
      <c r="O35" s="179">
        <v>0</v>
      </c>
      <c r="P35" s="179">
        <v>0</v>
      </c>
      <c r="Q35" s="180">
        <v>0</v>
      </c>
      <c r="R35" s="180">
        <v>201399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90" t="b">
        <f t="shared" si="0"/>
        <v>1</v>
      </c>
      <c r="Z35" s="192">
        <f t="shared" si="1"/>
        <v>0.5</v>
      </c>
      <c r="AA35" s="193" t="b">
        <f t="shared" si="2"/>
        <v>1</v>
      </c>
      <c r="AB35" s="193" t="b">
        <f t="shared" si="3"/>
        <v>1</v>
      </c>
    </row>
    <row r="36" spans="1:28" ht="33.75">
      <c r="A36" s="81">
        <v>34</v>
      </c>
      <c r="B36" s="103" t="s">
        <v>693</v>
      </c>
      <c r="C36" s="82" t="s">
        <v>297</v>
      </c>
      <c r="D36" s="103" t="s">
        <v>403</v>
      </c>
      <c r="E36" s="83" t="s">
        <v>54</v>
      </c>
      <c r="F36" s="81" t="s">
        <v>228</v>
      </c>
      <c r="G36" s="81" t="s">
        <v>694</v>
      </c>
      <c r="H36" s="84" t="s">
        <v>162</v>
      </c>
      <c r="I36" s="84">
        <v>0.66</v>
      </c>
      <c r="J36" s="99" t="s">
        <v>488</v>
      </c>
      <c r="K36" s="181">
        <v>210575</v>
      </c>
      <c r="L36" s="179">
        <v>105287</v>
      </c>
      <c r="M36" s="180">
        <v>105288</v>
      </c>
      <c r="N36" s="86">
        <v>0.5</v>
      </c>
      <c r="O36" s="179">
        <v>0</v>
      </c>
      <c r="P36" s="179">
        <v>0</v>
      </c>
      <c r="Q36" s="180">
        <v>0</v>
      </c>
      <c r="R36" s="180">
        <v>105287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90" t="b">
        <f t="shared" si="0"/>
        <v>1</v>
      </c>
      <c r="Z36" s="192">
        <f t="shared" si="1"/>
        <v>0.5</v>
      </c>
      <c r="AA36" s="193" t="b">
        <f t="shared" si="2"/>
        <v>1</v>
      </c>
      <c r="AB36" s="193" t="b">
        <f t="shared" si="3"/>
        <v>1</v>
      </c>
    </row>
    <row r="37" spans="1:28" ht="33.75">
      <c r="A37" s="81">
        <v>35</v>
      </c>
      <c r="B37" s="103" t="s">
        <v>698</v>
      </c>
      <c r="C37" s="82" t="s">
        <v>297</v>
      </c>
      <c r="D37" s="103" t="s">
        <v>697</v>
      </c>
      <c r="E37" s="83" t="s">
        <v>70</v>
      </c>
      <c r="F37" s="81" t="s">
        <v>434</v>
      </c>
      <c r="G37" s="81" t="s">
        <v>699</v>
      </c>
      <c r="H37" s="84" t="s">
        <v>161</v>
      </c>
      <c r="I37" s="84">
        <v>0.99</v>
      </c>
      <c r="J37" s="99" t="s">
        <v>581</v>
      </c>
      <c r="K37" s="181">
        <v>5520846</v>
      </c>
      <c r="L37" s="179">
        <v>2760423</v>
      </c>
      <c r="M37" s="180">
        <v>2760423</v>
      </c>
      <c r="N37" s="86">
        <v>0.5</v>
      </c>
      <c r="O37" s="179">
        <v>0</v>
      </c>
      <c r="P37" s="179">
        <v>0</v>
      </c>
      <c r="Q37" s="180">
        <v>0</v>
      </c>
      <c r="R37" s="180">
        <v>2760423</v>
      </c>
      <c r="S37" s="180">
        <v>0</v>
      </c>
      <c r="T37" s="180">
        <v>0</v>
      </c>
      <c r="U37" s="180">
        <v>0</v>
      </c>
      <c r="V37" s="180">
        <v>0</v>
      </c>
      <c r="W37" s="180">
        <v>0</v>
      </c>
      <c r="X37" s="180">
        <v>0</v>
      </c>
      <c r="Y37" s="90" t="b">
        <f t="shared" si="0"/>
        <v>1</v>
      </c>
      <c r="Z37" s="192">
        <f t="shared" si="1"/>
        <v>0.5</v>
      </c>
      <c r="AA37" s="193" t="b">
        <f t="shared" si="2"/>
        <v>1</v>
      </c>
      <c r="AB37" s="193" t="b">
        <f t="shared" si="3"/>
        <v>1</v>
      </c>
    </row>
    <row r="38" spans="1:28" ht="33.75">
      <c r="A38" s="81">
        <v>36</v>
      </c>
      <c r="B38" s="103" t="s">
        <v>718</v>
      </c>
      <c r="C38" s="82" t="s">
        <v>297</v>
      </c>
      <c r="D38" s="103" t="s">
        <v>437</v>
      </c>
      <c r="E38" s="83" t="s">
        <v>44</v>
      </c>
      <c r="F38" s="81" t="s">
        <v>228</v>
      </c>
      <c r="G38" s="81" t="s">
        <v>719</v>
      </c>
      <c r="H38" s="84" t="s">
        <v>161</v>
      </c>
      <c r="I38" s="84">
        <v>0.88</v>
      </c>
      <c r="J38" s="99" t="s">
        <v>311</v>
      </c>
      <c r="K38" s="181">
        <v>427700</v>
      </c>
      <c r="L38" s="179">
        <v>213850</v>
      </c>
      <c r="M38" s="180">
        <v>213850</v>
      </c>
      <c r="N38" s="86">
        <v>0.5</v>
      </c>
      <c r="O38" s="179">
        <v>0</v>
      </c>
      <c r="P38" s="179">
        <v>0</v>
      </c>
      <c r="Q38" s="180">
        <v>0</v>
      </c>
      <c r="R38" s="180">
        <v>213850</v>
      </c>
      <c r="S38" s="180"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90" t="b">
        <f t="shared" si="0"/>
        <v>1</v>
      </c>
      <c r="Z38" s="192">
        <f t="shared" si="1"/>
        <v>0.5</v>
      </c>
      <c r="AA38" s="193" t="b">
        <f t="shared" si="2"/>
        <v>1</v>
      </c>
      <c r="AB38" s="193" t="b">
        <f t="shared" si="3"/>
        <v>1</v>
      </c>
    </row>
    <row r="39" spans="1:28" ht="33.75" customHeight="1">
      <c r="A39" s="81">
        <v>37</v>
      </c>
      <c r="B39" s="103" t="s">
        <v>723</v>
      </c>
      <c r="C39" s="82" t="s">
        <v>297</v>
      </c>
      <c r="D39" s="103" t="s">
        <v>724</v>
      </c>
      <c r="E39" s="83" t="s">
        <v>72</v>
      </c>
      <c r="F39" s="81" t="s">
        <v>231</v>
      </c>
      <c r="G39" s="81" t="s">
        <v>725</v>
      </c>
      <c r="H39" s="84" t="s">
        <v>163</v>
      </c>
      <c r="I39" s="84">
        <v>0.68</v>
      </c>
      <c r="J39" s="99" t="s">
        <v>726</v>
      </c>
      <c r="K39" s="181">
        <v>2877254</v>
      </c>
      <c r="L39" s="179">
        <v>1438627</v>
      </c>
      <c r="M39" s="180">
        <v>1438627</v>
      </c>
      <c r="N39" s="86">
        <v>0.5</v>
      </c>
      <c r="O39" s="179">
        <v>0</v>
      </c>
      <c r="P39" s="179">
        <v>0</v>
      </c>
      <c r="Q39" s="180">
        <v>0</v>
      </c>
      <c r="R39" s="180">
        <v>1438627</v>
      </c>
      <c r="S39" s="180">
        <v>0</v>
      </c>
      <c r="T39" s="180">
        <v>0</v>
      </c>
      <c r="U39" s="180">
        <v>0</v>
      </c>
      <c r="V39" s="180">
        <v>0</v>
      </c>
      <c r="W39" s="180">
        <v>0</v>
      </c>
      <c r="X39" s="180">
        <v>0</v>
      </c>
      <c r="Y39" s="90" t="b">
        <f t="shared" si="0"/>
        <v>1</v>
      </c>
      <c r="Z39" s="192">
        <f t="shared" si="1"/>
        <v>0.5</v>
      </c>
      <c r="AA39" s="193" t="b">
        <f t="shared" si="2"/>
        <v>1</v>
      </c>
      <c r="AB39" s="193" t="b">
        <f t="shared" si="3"/>
        <v>1</v>
      </c>
    </row>
    <row r="40" spans="1:28" ht="33.75">
      <c r="A40" s="81">
        <v>38</v>
      </c>
      <c r="B40" s="103" t="s">
        <v>727</v>
      </c>
      <c r="C40" s="82" t="s">
        <v>297</v>
      </c>
      <c r="D40" s="103" t="s">
        <v>415</v>
      </c>
      <c r="E40" s="83" t="s">
        <v>131</v>
      </c>
      <c r="F40" s="81" t="s">
        <v>368</v>
      </c>
      <c r="G40" s="81" t="s">
        <v>728</v>
      </c>
      <c r="H40" s="84" t="s">
        <v>161</v>
      </c>
      <c r="I40" s="84">
        <v>2.08</v>
      </c>
      <c r="J40" s="99" t="s">
        <v>506</v>
      </c>
      <c r="K40" s="181">
        <v>4368000</v>
      </c>
      <c r="L40" s="179">
        <v>2184000</v>
      </c>
      <c r="M40" s="180">
        <v>2184000</v>
      </c>
      <c r="N40" s="86">
        <v>0.5</v>
      </c>
      <c r="O40" s="179">
        <v>0</v>
      </c>
      <c r="P40" s="179">
        <v>0</v>
      </c>
      <c r="Q40" s="180">
        <v>0</v>
      </c>
      <c r="R40" s="180">
        <v>2184000</v>
      </c>
      <c r="S40" s="180">
        <v>0</v>
      </c>
      <c r="T40" s="180">
        <v>0</v>
      </c>
      <c r="U40" s="180">
        <v>0</v>
      </c>
      <c r="V40" s="180">
        <v>0</v>
      </c>
      <c r="W40" s="180">
        <v>0</v>
      </c>
      <c r="X40" s="180">
        <v>0</v>
      </c>
      <c r="Y40" s="90" t="b">
        <f t="shared" si="0"/>
        <v>1</v>
      </c>
      <c r="Z40" s="192">
        <f t="shared" si="1"/>
        <v>0.5</v>
      </c>
      <c r="AA40" s="193" t="b">
        <f t="shared" si="2"/>
        <v>1</v>
      </c>
      <c r="AB40" s="193" t="b">
        <f t="shared" si="3"/>
        <v>1</v>
      </c>
    </row>
    <row r="41" spans="1:28" ht="33.75">
      <c r="A41" s="81">
        <v>39</v>
      </c>
      <c r="B41" s="103" t="s">
        <v>729</v>
      </c>
      <c r="C41" s="82" t="s">
        <v>297</v>
      </c>
      <c r="D41" s="103" t="s">
        <v>650</v>
      </c>
      <c r="E41" s="83" t="s">
        <v>121</v>
      </c>
      <c r="F41" s="81" t="s">
        <v>234</v>
      </c>
      <c r="G41" s="81" t="s">
        <v>730</v>
      </c>
      <c r="H41" s="84" t="s">
        <v>163</v>
      </c>
      <c r="I41" s="84">
        <v>0.3</v>
      </c>
      <c r="J41" s="99" t="s">
        <v>581</v>
      </c>
      <c r="K41" s="181">
        <v>2084000</v>
      </c>
      <c r="L41" s="179">
        <v>1042000</v>
      </c>
      <c r="M41" s="180">
        <v>1042000</v>
      </c>
      <c r="N41" s="86">
        <v>0.5</v>
      </c>
      <c r="O41" s="179">
        <v>0</v>
      </c>
      <c r="P41" s="179">
        <v>0</v>
      </c>
      <c r="Q41" s="180">
        <v>0</v>
      </c>
      <c r="R41" s="180">
        <v>1042000</v>
      </c>
      <c r="S41" s="180">
        <v>0</v>
      </c>
      <c r="T41" s="180">
        <v>0</v>
      </c>
      <c r="U41" s="180">
        <v>0</v>
      </c>
      <c r="V41" s="180">
        <v>0</v>
      </c>
      <c r="W41" s="180">
        <v>0</v>
      </c>
      <c r="X41" s="180">
        <v>0</v>
      </c>
      <c r="Y41" s="90" t="b">
        <f t="shared" si="0"/>
        <v>1</v>
      </c>
      <c r="Z41" s="192">
        <f t="shared" si="1"/>
        <v>0.5</v>
      </c>
      <c r="AA41" s="193" t="b">
        <f t="shared" si="2"/>
        <v>1</v>
      </c>
      <c r="AB41" s="193" t="b">
        <f t="shared" si="3"/>
        <v>1</v>
      </c>
    </row>
    <row r="42" spans="1:28" ht="11.25">
      <c r="A42" s="241" t="s">
        <v>42</v>
      </c>
      <c r="B42" s="241"/>
      <c r="C42" s="241"/>
      <c r="D42" s="241"/>
      <c r="E42" s="241"/>
      <c r="F42" s="241"/>
      <c r="G42" s="241"/>
      <c r="H42" s="241"/>
      <c r="I42" s="198">
        <f>SUM(I6:I41)</f>
        <v>47.42699999999999</v>
      </c>
      <c r="J42" s="199" t="s">
        <v>14</v>
      </c>
      <c r="K42" s="182">
        <f>SUM(K6:K41)</f>
        <v>115369525.73</v>
      </c>
      <c r="L42" s="182">
        <f>SUM(L6:L41)</f>
        <v>57684756</v>
      </c>
      <c r="M42" s="182">
        <f>SUM(M6:M41)</f>
        <v>57684769.730000004</v>
      </c>
      <c r="N42" s="212" t="s">
        <v>14</v>
      </c>
      <c r="O42" s="182">
        <f aca="true" t="shared" si="4" ref="O42:X42">SUM(O6:O41)</f>
        <v>0</v>
      </c>
      <c r="P42" s="182">
        <f t="shared" si="4"/>
        <v>0</v>
      </c>
      <c r="Q42" s="182">
        <f t="shared" si="4"/>
        <v>0</v>
      </c>
      <c r="R42" s="182">
        <f t="shared" si="4"/>
        <v>57684756</v>
      </c>
      <c r="S42" s="182">
        <f t="shared" si="4"/>
        <v>0</v>
      </c>
      <c r="T42" s="182">
        <f t="shared" si="4"/>
        <v>0</v>
      </c>
      <c r="U42" s="182">
        <f t="shared" si="4"/>
        <v>0</v>
      </c>
      <c r="V42" s="182">
        <f t="shared" si="4"/>
        <v>0</v>
      </c>
      <c r="W42" s="182">
        <f t="shared" si="4"/>
        <v>0</v>
      </c>
      <c r="X42" s="182">
        <f t="shared" si="4"/>
        <v>0</v>
      </c>
      <c r="Y42" s="90" t="b">
        <f t="shared" si="0"/>
        <v>1</v>
      </c>
      <c r="Z42" s="192">
        <f t="shared" si="1"/>
        <v>0.5</v>
      </c>
      <c r="AA42" s="193" t="s">
        <v>14</v>
      </c>
      <c r="AB42" s="193" t="b">
        <f t="shared" si="3"/>
        <v>1</v>
      </c>
    </row>
    <row r="43" spans="1:28" ht="11.25">
      <c r="A43" s="252" t="s">
        <v>36</v>
      </c>
      <c r="B43" s="253"/>
      <c r="C43" s="253"/>
      <c r="D43" s="253"/>
      <c r="E43" s="253"/>
      <c r="F43" s="253"/>
      <c r="G43" s="253"/>
      <c r="H43" s="254"/>
      <c r="I43" s="198">
        <f>SUMIF($C$6:$C$41,"N",I6:I41)</f>
        <v>47.42699999999999</v>
      </c>
      <c r="J43" s="199" t="s">
        <v>14</v>
      </c>
      <c r="K43" s="182">
        <f>SUMIF($C$6:$C$41,"N",K6:K41)</f>
        <v>115369525.73</v>
      </c>
      <c r="L43" s="182">
        <f>SUMIF($C$6:$C$41,"N",L6:L41)</f>
        <v>57684756</v>
      </c>
      <c r="M43" s="182">
        <f>SUMIF($C$6:$C$41,"N",M6:M41)</f>
        <v>57684769.730000004</v>
      </c>
      <c r="N43" s="212" t="s">
        <v>14</v>
      </c>
      <c r="O43" s="182">
        <f aca="true" t="shared" si="5" ref="O43:X43">SUMIF($C$6:$C$41,"N",O6:O41)</f>
        <v>0</v>
      </c>
      <c r="P43" s="182">
        <f t="shared" si="5"/>
        <v>0</v>
      </c>
      <c r="Q43" s="182">
        <f t="shared" si="5"/>
        <v>0</v>
      </c>
      <c r="R43" s="182">
        <f t="shared" si="5"/>
        <v>57684756</v>
      </c>
      <c r="S43" s="182">
        <f t="shared" si="5"/>
        <v>0</v>
      </c>
      <c r="T43" s="182">
        <f t="shared" si="5"/>
        <v>0</v>
      </c>
      <c r="U43" s="182">
        <f t="shared" si="5"/>
        <v>0</v>
      </c>
      <c r="V43" s="182">
        <f t="shared" si="5"/>
        <v>0</v>
      </c>
      <c r="W43" s="182">
        <f t="shared" si="5"/>
        <v>0</v>
      </c>
      <c r="X43" s="182">
        <f t="shared" si="5"/>
        <v>0</v>
      </c>
      <c r="Y43" s="90" t="b">
        <f t="shared" si="0"/>
        <v>1</v>
      </c>
      <c r="Z43" s="192">
        <f t="shared" si="1"/>
        <v>0.5</v>
      </c>
      <c r="AA43" s="193" t="s">
        <v>14</v>
      </c>
      <c r="AB43" s="193" t="b">
        <f t="shared" si="3"/>
        <v>1</v>
      </c>
    </row>
    <row r="44" spans="1:28" ht="11.25">
      <c r="A44" s="258" t="s">
        <v>37</v>
      </c>
      <c r="B44" s="258"/>
      <c r="C44" s="258"/>
      <c r="D44" s="258"/>
      <c r="E44" s="258"/>
      <c r="F44" s="258"/>
      <c r="G44" s="258"/>
      <c r="H44" s="258"/>
      <c r="I44" s="202">
        <f>SUMIF($C$6:$C$41,"W",I6:I41)</f>
        <v>0</v>
      </c>
      <c r="J44" s="203" t="s">
        <v>14</v>
      </c>
      <c r="K44" s="183">
        <f>SUMIF($C$6:$C$41,"W",K6:K41)</f>
        <v>0</v>
      </c>
      <c r="L44" s="183">
        <f>SUMIF($C$6:$C$41,"W",L6:L41)</f>
        <v>0</v>
      </c>
      <c r="M44" s="183">
        <f>SUMIF($C$6:$C$41,"W",M6:M41)</f>
        <v>0</v>
      </c>
      <c r="N44" s="213" t="s">
        <v>14</v>
      </c>
      <c r="O44" s="183">
        <f aca="true" t="shared" si="6" ref="O44:X44">SUMIF($C$6:$C$41,"W",O6:O41)</f>
        <v>0</v>
      </c>
      <c r="P44" s="183">
        <f t="shared" si="6"/>
        <v>0</v>
      </c>
      <c r="Q44" s="183">
        <f t="shared" si="6"/>
        <v>0</v>
      </c>
      <c r="R44" s="183">
        <f t="shared" si="6"/>
        <v>0</v>
      </c>
      <c r="S44" s="183">
        <f t="shared" si="6"/>
        <v>0</v>
      </c>
      <c r="T44" s="183">
        <f t="shared" si="6"/>
        <v>0</v>
      </c>
      <c r="U44" s="183">
        <f t="shared" si="6"/>
        <v>0</v>
      </c>
      <c r="V44" s="183">
        <f t="shared" si="6"/>
        <v>0</v>
      </c>
      <c r="W44" s="183">
        <f t="shared" si="6"/>
        <v>0</v>
      </c>
      <c r="X44" s="183">
        <f t="shared" si="6"/>
        <v>0</v>
      </c>
      <c r="Y44" s="90" t="b">
        <f t="shared" si="0"/>
        <v>1</v>
      </c>
      <c r="Z44" s="192" t="e">
        <f t="shared" si="1"/>
        <v>#DIV/0!</v>
      </c>
      <c r="AA44" s="193" t="s">
        <v>14</v>
      </c>
      <c r="AB44" s="193" t="b">
        <f t="shared" si="3"/>
        <v>1</v>
      </c>
    </row>
    <row r="45" spans="1:28" ht="11.25">
      <c r="A45" s="91"/>
      <c r="AB45" s="80"/>
    </row>
    <row r="46" spans="1:24" ht="11.25">
      <c r="A46" s="237" t="s">
        <v>22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</row>
    <row r="47" spans="1:24" ht="11.25">
      <c r="A47" s="238" t="s">
        <v>23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</row>
    <row r="48" spans="1:24" ht="11.25">
      <c r="A48" s="237" t="s">
        <v>33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</row>
    <row r="49" ht="11.25">
      <c r="A49" s="44"/>
    </row>
  </sheetData>
  <sheetProtection/>
  <mergeCells count="21">
    <mergeCell ref="N1:N2"/>
    <mergeCell ref="A42:H42"/>
    <mergeCell ref="I1:I2"/>
    <mergeCell ref="F1:F2"/>
    <mergeCell ref="K1:K2"/>
    <mergeCell ref="H1:H2"/>
    <mergeCell ref="A48:X48"/>
    <mergeCell ref="A43:H43"/>
    <mergeCell ref="G1:G2"/>
    <mergeCell ref="A46:X46"/>
    <mergeCell ref="A47:X47"/>
    <mergeCell ref="J1:J2"/>
    <mergeCell ref="B1:B2"/>
    <mergeCell ref="A1:A2"/>
    <mergeCell ref="O1:X1"/>
    <mergeCell ref="M1:M2"/>
    <mergeCell ref="L1:L2"/>
    <mergeCell ref="D1:D2"/>
    <mergeCell ref="C1:C2"/>
    <mergeCell ref="A44:H44"/>
    <mergeCell ref="E1:E2"/>
  </mergeCells>
  <conditionalFormatting sqref="AB45 Y5:AB42">
    <cfRule type="cellIs" priority="24" dxfId="0" operator="equal">
      <formula>FALSE</formula>
    </cfRule>
  </conditionalFormatting>
  <conditionalFormatting sqref="Y5:AA42">
    <cfRule type="containsText" priority="17" dxfId="0" operator="containsText" text="fałsz">
      <formula>NOT(ISERROR(SEARCH("fałsz",Y5)))</formula>
    </cfRule>
  </conditionalFormatting>
  <conditionalFormatting sqref="Z44:AA44">
    <cfRule type="cellIs" priority="14" dxfId="0" operator="equal">
      <formula>FALSE</formula>
    </cfRule>
  </conditionalFormatting>
  <conditionalFormatting sqref="Y44">
    <cfRule type="cellIs" priority="13" dxfId="0" operator="equal">
      <formula>FALSE</formula>
    </cfRule>
  </conditionalFormatting>
  <conditionalFormatting sqref="Y44:AA44">
    <cfRule type="containsText" priority="12" dxfId="0" operator="containsText" text="fałsz">
      <formula>NOT(ISERROR(SEARCH("fałsz",Y44)))</formula>
    </cfRule>
  </conditionalFormatting>
  <conditionalFormatting sqref="AB44">
    <cfRule type="cellIs" priority="11" dxfId="0" operator="equal">
      <formula>FALSE</formula>
    </cfRule>
  </conditionalFormatting>
  <conditionalFormatting sqref="AB44">
    <cfRule type="cellIs" priority="10" dxfId="0" operator="equal">
      <formula>FALSE</formula>
    </cfRule>
  </conditionalFormatting>
  <conditionalFormatting sqref="Y43:AA43">
    <cfRule type="containsText" priority="7" dxfId="0" operator="containsText" text="fałsz">
      <formula>NOT(ISERROR(SEARCH("fałsz",Y43)))</formula>
    </cfRule>
  </conditionalFormatting>
  <conditionalFormatting sqref="Z43:AA43">
    <cfRule type="cellIs" priority="9" dxfId="0" operator="equal">
      <formula>FALSE</formula>
    </cfRule>
  </conditionalFormatting>
  <conditionalFormatting sqref="Y43">
    <cfRule type="cellIs" priority="8" dxfId="0" operator="equal">
      <formula>FALSE</formula>
    </cfRule>
  </conditionalFormatting>
  <conditionalFormatting sqref="AB43">
    <cfRule type="cellIs" priority="6" dxfId="0" operator="equal">
      <formula>FALSE</formula>
    </cfRule>
  </conditionalFormatting>
  <conditionalFormatting sqref="AB43">
    <cfRule type="cellIs" priority="5" dxfId="0" operator="equal">
      <formula>FALSE</formula>
    </cfRule>
  </conditionalFormatting>
  <conditionalFormatting sqref="Y3:AB3">
    <cfRule type="cellIs" priority="4" dxfId="0" operator="equal">
      <formula>FALSE</formula>
    </cfRule>
  </conditionalFormatting>
  <conditionalFormatting sqref="Y4:AB4">
    <cfRule type="cellIs" priority="2" dxfId="0" operator="equal">
      <formula>FALSE</formula>
    </cfRule>
  </conditionalFormatting>
  <dataValidations count="1">
    <dataValidation type="list" allowBlank="1" showInputMessage="1" showErrorMessage="1" sqref="C3:C41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1" r:id="rId1"/>
  <headerFooter alignWithMargins="0">
    <oddHeader>&amp;LWojewództwo pomorskie - zadania gminne lista rezerwowa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Przykaza Daniel</dc:creator>
  <cp:keywords/>
  <dc:description/>
  <cp:lastModifiedBy>Czesław Czyżewski</cp:lastModifiedBy>
  <cp:lastPrinted>2022-02-17T09:21:44Z</cp:lastPrinted>
  <dcterms:created xsi:type="dcterms:W3CDTF">2019-02-25T10:53:14Z</dcterms:created>
  <dcterms:modified xsi:type="dcterms:W3CDTF">2022-02-17T09:22:23Z</dcterms:modified>
  <cp:category/>
  <cp:version/>
  <cp:contentType/>
  <cp:contentStatus/>
</cp:coreProperties>
</file>